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76" windowWidth="10875" windowHeight="7845" tabRatio="584" activeTab="1"/>
  </bookViews>
  <sheets>
    <sheet name="CE suivis" sheetId="1" r:id="rId1"/>
    <sheet name="Recap cout" sheetId="2" r:id="rId2"/>
  </sheets>
  <definedNames/>
  <calcPr fullCalcOnLoad="1"/>
</workbook>
</file>

<file path=xl/sharedStrings.xml><?xml version="1.0" encoding="utf-8"?>
<sst xmlns="http://schemas.openxmlformats.org/spreadsheetml/2006/main" count="950" uniqueCount="546">
  <si>
    <t>Cours d'eau</t>
  </si>
  <si>
    <t>Responsable</t>
  </si>
  <si>
    <t>Date</t>
  </si>
  <si>
    <t>Typologie du CE</t>
  </si>
  <si>
    <t>Réalisation</t>
  </si>
  <si>
    <t>Type de travaux</t>
  </si>
  <si>
    <t>Surface concernée (m2)</t>
  </si>
  <si>
    <t>Durée des travaux (j)</t>
  </si>
  <si>
    <t>Type</t>
  </si>
  <si>
    <t>Granulométrie</t>
  </si>
  <si>
    <t>Densité</t>
  </si>
  <si>
    <t>condition</t>
  </si>
  <si>
    <t>Nom</t>
  </si>
  <si>
    <t>Departement</t>
  </si>
  <si>
    <t>Commune</t>
  </si>
  <si>
    <t>Clouère</t>
  </si>
  <si>
    <t xml:space="preserve">Conditions </t>
  </si>
  <si>
    <t>autre</t>
  </si>
  <si>
    <t>Blocs</t>
  </si>
  <si>
    <t>[PG]</t>
  </si>
  <si>
    <t>[PCG]</t>
  </si>
  <si>
    <t>[PC]</t>
  </si>
  <si>
    <t>[CG]</t>
  </si>
  <si>
    <t>[BPCG]</t>
  </si>
  <si>
    <t>[BPC]</t>
  </si>
  <si>
    <t>[BPG]</t>
  </si>
  <si>
    <t>Cailloux</t>
  </si>
  <si>
    <t>Pierre</t>
  </si>
  <si>
    <t>Gravier</t>
  </si>
  <si>
    <t>Alluvionnaire</t>
  </si>
  <si>
    <t>Autre</t>
  </si>
  <si>
    <t>Poids (t)</t>
  </si>
  <si>
    <t>Volume (m3)</t>
  </si>
  <si>
    <t>Volume m3/m2</t>
  </si>
  <si>
    <t>Volume m3/ml</t>
  </si>
  <si>
    <t>Linéaire concerné (ml)</t>
  </si>
  <si>
    <t>Poids t/m2</t>
  </si>
  <si>
    <t>Poids t/ml</t>
  </si>
  <si>
    <t>Entreprise</t>
  </si>
  <si>
    <t>Regie</t>
  </si>
  <si>
    <t>Type de machines</t>
  </si>
  <si>
    <t>Organisation</t>
  </si>
  <si>
    <t>Observations</t>
  </si>
  <si>
    <t>Bénévoles</t>
  </si>
  <si>
    <t>Récapitulatifs couts</t>
  </si>
  <si>
    <t>Distance à la carrière (km)</t>
  </si>
  <si>
    <t>Non livré</t>
  </si>
  <si>
    <t>Livré</t>
  </si>
  <si>
    <t>Livré + posé</t>
  </si>
  <si>
    <t>Renaturation Recharge</t>
  </si>
  <si>
    <t>Poids moyen (t/100ml)</t>
  </si>
  <si>
    <t>Poids mini (t/100ml)</t>
  </si>
  <si>
    <t>Poids mini (m3/100ml)</t>
  </si>
  <si>
    <t>Poids max (t/100ml)</t>
  </si>
  <si>
    <t>Poids max (m3/100ml)</t>
  </si>
  <si>
    <t>Poids moyen (m3/100ml)</t>
  </si>
  <si>
    <t>1 tracto-pelle, 1 camion, 1 guide</t>
  </si>
  <si>
    <t>Réau</t>
  </si>
  <si>
    <t>Restauration + recharge</t>
  </si>
  <si>
    <t>Remberge</t>
  </si>
  <si>
    <t>temps total (h)</t>
  </si>
  <si>
    <t>1 télescopique 13m, 1guide ou 1 griffe</t>
  </si>
  <si>
    <t>1 tracto-pelle, 2 camions en rotation, 1 guide</t>
  </si>
  <si>
    <t>Pose seule</t>
  </si>
  <si>
    <t>Personnels</t>
  </si>
  <si>
    <t>Glaise</t>
  </si>
  <si>
    <t>1 télescopique, 1guide ou 1 griffe</t>
  </si>
  <si>
    <t>Rondy</t>
  </si>
  <si>
    <t>14 h/j - 21h/j pour pose : 2-3 personnes (1 télescopique, 1 guide et/ou 1 griffe)</t>
  </si>
  <si>
    <t>Fontfroide</t>
  </si>
  <si>
    <t>1 pelleteuse + 1 camion</t>
  </si>
  <si>
    <t>modification ou effacement d'ouvrage sur l'ensemble du linéaire avec accompagnement en aménagement piscicole. Recharge en radiers (graviers) et déflecteurs</t>
  </si>
  <si>
    <t>SIAC</t>
  </si>
  <si>
    <t>Radiers (193)</t>
  </si>
  <si>
    <t>Déflecteurs (230)+ micro seuils (12) +blocs epars</t>
  </si>
  <si>
    <t>DERVENN, STP Haut Anjou</t>
  </si>
  <si>
    <t>2006- 2007 - 2008</t>
  </si>
  <si>
    <t>SIAC + fede peche 49</t>
  </si>
  <si>
    <t>Calcaire</t>
  </si>
  <si>
    <t>Granite</t>
  </si>
  <si>
    <t>Grès</t>
  </si>
  <si>
    <t>Coussay</t>
  </si>
  <si>
    <t>Michaël Martin</t>
  </si>
  <si>
    <t>Niveau d'ambition</t>
  </si>
  <si>
    <t>Préservation (P)</t>
  </si>
  <si>
    <t>Limitation des dysfonctionnements  (L)</t>
  </si>
  <si>
    <t>Restauration R2</t>
  </si>
  <si>
    <t>Restauration R3</t>
  </si>
  <si>
    <t xml:space="preserve">Restauration R1 </t>
  </si>
  <si>
    <t>Contexte</t>
  </si>
  <si>
    <t>Berges  friables, CE recalibré, surélargissement du lit.</t>
  </si>
  <si>
    <t>Objectifs des travaux</t>
  </si>
  <si>
    <t xml:space="preserve">Description </t>
  </si>
  <si>
    <t>Commune(s)</t>
  </si>
  <si>
    <t>CE de 39,5km avec bcp d'ouvrage (clapets) et de derivation (50km) pour biefs à moulin. CE curé et recalibré sur la totalité du linéaire. CE avec peu de pente, colmaté, fond en glaise et sable - pas de couche d'armure ou granulats grossiers en fond. Travaux réalisés ds le cadre d'un CRE</t>
  </si>
  <si>
    <t>syndicat intercommunal d'aménagement de la gartempe</t>
  </si>
  <si>
    <t>Fontaine Guerin, Baugé, Pontigné (Singé), Lasse, Chavaignes</t>
  </si>
  <si>
    <t>Sylvain Royet (technicien riviere du SIAC) et Yann Nicolas (fédé 49)</t>
  </si>
  <si>
    <t>SIA</t>
  </si>
  <si>
    <t xml:space="preserve">Johnatan Leproult - </t>
  </si>
  <si>
    <t>Tech. pêche/rivière Indre et Loire</t>
  </si>
  <si>
    <t>Sebastien Joussemet</t>
  </si>
  <si>
    <t>fede peche 86</t>
  </si>
  <si>
    <t>05 49 37 66 63</t>
  </si>
  <si>
    <t>Fabien Languille</t>
  </si>
  <si>
    <t>Soudan</t>
  </si>
  <si>
    <t>SIA de la gartempe</t>
  </si>
  <si>
    <t>Cours d'eau àproximité d'un retenue d'eau en milieu urbain.</t>
  </si>
  <si>
    <t>Chargé des travaux</t>
  </si>
  <si>
    <t>Linéaire (m)</t>
  </si>
  <si>
    <t>A faire</t>
  </si>
  <si>
    <t>Département</t>
  </si>
  <si>
    <t>Travaux prévus</t>
  </si>
  <si>
    <t>Suivis</t>
  </si>
  <si>
    <t>Blottières</t>
  </si>
  <si>
    <t>Premier CE a avoir été rechargé en granulats.</t>
  </si>
  <si>
    <t>Renaturation/ Recharge - Remblais sur 1.5m avec des matériaux du coteau (durites) puis aménagement en [graviers + blocs] - Réaménagement d’un buse plus en hauteur de la précédente, responsable d’une érosion régressive et de l’enfoncement du lit.- Retalutage des berges</t>
  </si>
  <si>
    <t>Brenne</t>
  </si>
  <si>
    <t>Pour la première fois, couplage [Effacement de seuils + recharges granulométrique] - Recharge granulo avec pelleteuse + dépôt à la brouette - Recharge blocs- graviers (cf photo)</t>
  </si>
  <si>
    <t xml:space="preserve"> Inventaires poissons Avant / après travaux</t>
  </si>
  <si>
    <t>Céphons</t>
  </si>
  <si>
    <t> Pour la première fois, couplage [Effacement de seuils + recharges granulométrique] - Recharge granulo avec pelleteuse + dépôt à la brouette - Recharge blocs- graviers (cf photo)</t>
  </si>
  <si>
    <t>Reméandrage et recharge granulométrique</t>
  </si>
  <si>
    <t>Score d'heterogeneite, débit</t>
  </si>
  <si>
    <t>Etude technique, projets, synthèse, couts, profil en long, pces administratives</t>
  </si>
  <si>
    <t>Fontaine bignou</t>
  </si>
  <si>
    <t>protection de berge - recharge de pierre (??? À confirmer)</t>
  </si>
  <si>
    <t>Demander un retour de cout</t>
  </si>
  <si>
    <t>Cours d'eau piétiné et surcalibré</t>
  </si>
  <si>
    <t>Restauration Recharge berges -protection de berge - recharge en pierres de champs</t>
  </si>
  <si>
    <t>bcp de protection de berges</t>
  </si>
  <si>
    <t>indrois@orange.fr</t>
  </si>
  <si>
    <t>02 47 91 12 03</t>
  </si>
  <si>
    <t>Restauration Recharge lit - remeandrage, protection de berge, recharge granulo</t>
  </si>
  <si>
    <t>Thermomètres et suivi t° aval, poissons</t>
  </si>
  <si>
    <t>Descriptif station, contrat terrictorial, rapport de stage</t>
  </si>
  <si>
    <t>Marolles</t>
  </si>
  <si>
    <t>Guenillé</t>
  </si>
  <si>
    <t>Cours d'eau en milieu urbain. S'intègre ds la création d'un parc paysagé et de loisirs urbain.</t>
  </si>
  <si>
    <t>remeandrage, recharge granulo</t>
  </si>
  <si>
    <t>Thermomètres, poissons</t>
  </si>
  <si>
    <t>Croquis reméandrage, descriptif station, cout, dossier de synthèse</t>
  </si>
  <si>
    <t>Magnerolle</t>
  </si>
  <si>
    <t>400m</t>
  </si>
  <si>
    <t>debit, heterogeneite</t>
  </si>
  <si>
    <t>Synthèse de travaux, cadastre, cout, doc. Administratif</t>
  </si>
  <si>
    <t>Torchaise</t>
  </si>
  <si>
    <t>Sauvigny</t>
  </si>
  <si>
    <t>Vienne</t>
  </si>
  <si>
    <t>remise en état - recharge granulats</t>
  </si>
  <si>
    <t>PV</t>
  </si>
  <si>
    <t>La plate</t>
  </si>
  <si>
    <t>Coussay les bois</t>
  </si>
  <si>
    <t>siag.gartempe-buissière@cg86.fr</t>
  </si>
  <si>
    <t>05 49 84 13 53 / 06 87 64 67 01</t>
  </si>
  <si>
    <t>900m</t>
  </si>
  <si>
    <t>Recharge en Calcaire (pierre et cailloux). Pas d'alluvionnaire</t>
  </si>
  <si>
    <t>Granulat homogène -Tx réalisé par une entreprise de réinsertion (Rive 86)</t>
  </si>
  <si>
    <t>pêche electrique</t>
  </si>
  <si>
    <t>Le gué de la Reine</t>
  </si>
  <si>
    <t>Recalibré &gt; forte incision du lit. Pb d'erosion progressive en aval du pont.</t>
  </si>
  <si>
    <t xml:space="preserve">Recharge + sinuosité. </t>
  </si>
  <si>
    <t>Visite du 12 mars</t>
  </si>
  <si>
    <t>Le Theil (ou Aubineau)</t>
  </si>
  <si>
    <t>simer@cg86.fr ou rive.vienne@wanadoo.fr</t>
  </si>
  <si>
    <t>05 49 85 20 09 / 06 83 59 70 41 (IL)/ 06 32 94 14 78 (GM)</t>
  </si>
  <si>
    <t>Cours d'eau recalibré - Pb d'étang - Pb de franchissabilité d'un pont - CE 1er catégorie</t>
  </si>
  <si>
    <t>Budget prévu : 25000 E. Recharge + franchissabilité du seuil de pont</t>
  </si>
  <si>
    <t>peche electrique IBGN (ds le cadre du CRE)</t>
  </si>
  <si>
    <t>Servon</t>
  </si>
  <si>
    <t>La Chapelle Vivier</t>
  </si>
  <si>
    <t>Cours d'eau recalibré -Pb de franchissabilité d'un pont - Accord amiable de remise en état avec le propriétaire - Bcp de fines et argile, peu de graviers cailloux en fond de lit, berges fragilisées - Bonne pente</t>
  </si>
  <si>
    <t>Budget prévu : 15/20000 E. Renaturation (recharge, reméandrage, retalutage repisylve)</t>
  </si>
  <si>
    <t>Synthèse et estimation de remise en etat</t>
  </si>
  <si>
    <t>Couasnon (affluent de l'Authion)</t>
  </si>
  <si>
    <t>Indre et Loire</t>
  </si>
  <si>
    <t>sia.couasnon@wanadoo.fr</t>
  </si>
  <si>
    <t>02 41 82 89 35/ 06 76 67 19 92</t>
  </si>
  <si>
    <t>Couasnon = CE de 39,5km avec bcp d'ouvrage (clapets) et de derivation (50km) pour biefs à moulin. CE curé et recalibré sur la totalité du linéaire. CE avec peu de pente, colmaté, fond en glaise et sable - pas de couche d'armure ou granulats grossiers en fond. Travaux réalisés ds le cadre d'un CRE</t>
  </si>
  <si>
    <t>modification ou effacement d'ouvrage sur l'ensemble du linéaire avec accompagnement en aménagement piscicole- 25 clapets effacés sur le linéaire. Otique non aboutie des travaux.  Pas de remeandrage ou de travaux de renaturation. Réalisation par étapes. Idée: mettre des deflecteurs, attendre la réaction du CE et la soutenir si besoin ds un second temps. 20% de radiers sur le linéaire</t>
  </si>
  <si>
    <t>Couts !!</t>
  </si>
  <si>
    <t>Fontaine Guerin</t>
  </si>
  <si>
    <t>Supression de clapet- Aménagement de radier. Blocs (grais - 700mm) et cailloux (alluvionnaire 40-100mm)- Radiers en V avec concentration des ecoulements et mise en place de déflecteurs en blocs hauts. Recharge des radiers : 30 cm en amont &gt; 20 cm en aval- blocs eparses et deflacteurs en blocs le long du linéaire</t>
  </si>
  <si>
    <t>travaux réalisés par entreprise de BTP</t>
  </si>
  <si>
    <t>pêche electrique Av/Ap + IBGN</t>
  </si>
  <si>
    <t>Le Vieil baugé</t>
  </si>
  <si>
    <t>Partie dérivée du ruisseau (1/3 du flux total)</t>
  </si>
  <si>
    <t>Abaissement de clapet et mise en place de frayère/radier + blocs eparsse (4/truite). Frayère en recharge de gravier très homogène. Déplacement d'un des deux radiers après crues (pas d'heterogénéité de granulats)</t>
  </si>
  <si>
    <t>Baugé (Golf)</t>
  </si>
  <si>
    <t xml:space="preserve">Mise en place de déflecteurs assez haut pour qu'ils resistent à une crue qui chasserait le dépôt accumulé en aval. Début d'atterissemnt en aval des déflecteurs  </t>
  </si>
  <si>
    <t>Pontigné (Singé)</t>
  </si>
  <si>
    <t>Lasse</t>
  </si>
  <si>
    <t xml:space="preserve">Abaissement de clapet et mise en place de frayère/radier + blocs eparsse (4/truite). </t>
  </si>
  <si>
    <t>Chavaignes</t>
  </si>
  <si>
    <t xml:space="preserve">Abaissement du clapet de l'étang. </t>
  </si>
  <si>
    <t xml:space="preserve">Sebastien Joussemet - Chargé de missions </t>
  </si>
  <si>
    <t xml:space="preserve">Michaël Martin </t>
  </si>
  <si>
    <t xml:space="preserve"> syndicat intercommunal d'aménagement de la gartempe</t>
  </si>
  <si>
    <t xml:space="preserve">Iotti Loic et Gantheic Mathieu </t>
  </si>
  <si>
    <t>syndicat de rivière "les Rives de la Vienne</t>
  </si>
  <si>
    <t>Iotti Loic et Gantheic Mathieu</t>
  </si>
  <si>
    <t xml:space="preserve"> syndicat de rivière "les Rives de la Vienne</t>
  </si>
  <si>
    <r>
      <t>Visite du 12 mars</t>
    </r>
    <r>
      <rPr>
        <sz val="9"/>
        <rFont val="Arial"/>
        <family val="2"/>
      </rPr>
      <t>- Travaux en cours. Forte homogénéité des granulats</t>
    </r>
  </si>
  <si>
    <r>
      <t>Visite du 16 mars- Conseils sur les travaux à réalisés</t>
    </r>
    <r>
      <rPr>
        <sz val="9"/>
        <rFont val="Arial"/>
        <family val="2"/>
      </rPr>
      <t xml:space="preserve"> : </t>
    </r>
    <r>
      <rPr>
        <b/>
        <sz val="9"/>
        <rFont val="Arial"/>
        <family val="2"/>
      </rPr>
      <t>Pont</t>
    </r>
    <r>
      <rPr>
        <sz val="9"/>
        <rFont val="Arial"/>
        <family val="2"/>
      </rPr>
      <t xml:space="preserve"> : fixer des seuils en quiconces sous le pont ou y augmenter la rugosité en decolmatant les pierre de fond; Ajout de grosses pierres après la fosse de disipation + 1 ou 2  seuil en aval / </t>
    </r>
    <r>
      <rPr>
        <b/>
        <sz val="9"/>
        <rFont val="Arial"/>
        <family val="2"/>
      </rPr>
      <t>Lit</t>
    </r>
    <r>
      <rPr>
        <sz val="9"/>
        <rFont val="Arial"/>
        <family val="2"/>
      </rPr>
      <t xml:space="preserve"> : Resserer le lit mineur avec des apport de granulats de part et d'autre des berges pour restaurer une sinuosité. CE avec un peu de débit&gt; redistribution des granulats. Faire des tas d'une hauteur de 15/20cm de haut pour que le CE puisse les arraser.</t>
    </r>
  </si>
  <si>
    <r>
      <t>Visite du 16 mars- Conseils sur les travaux à réalisés</t>
    </r>
    <r>
      <rPr>
        <sz val="9"/>
        <rFont val="Arial"/>
        <family val="2"/>
      </rPr>
      <t xml:space="preserve"> : </t>
    </r>
    <r>
      <rPr>
        <b/>
        <sz val="9"/>
        <rFont val="Arial"/>
        <family val="2"/>
      </rPr>
      <t>Pont</t>
    </r>
    <r>
      <rPr>
        <sz val="9"/>
        <rFont val="Arial"/>
        <family val="2"/>
      </rPr>
      <t xml:space="preserve"> : Favoriser l'écoulement ds une seule passe du pont. agrandir la fosse de dissipation. faire un seuil en aval de la fosse de dissipation. Remonter la lamme d'eau au niveau du pont (près de 30 cm !! difficil !) </t>
    </r>
    <r>
      <rPr>
        <b/>
        <sz val="9"/>
        <rFont val="Arial"/>
        <family val="2"/>
      </rPr>
      <t>Lit</t>
    </r>
    <r>
      <rPr>
        <sz val="9"/>
        <rFont val="Arial"/>
        <family val="2"/>
      </rPr>
      <t xml:space="preserve"> : Recalibré le lit à 80 cm en aval et amont du pont. Deverser 30/40 cm de granulats en fond. Reménadré, retaluter en pente douce en utilisant le bourlet de curage (limite la quatité de granulats à apporter). Plantation de repisylve. </t>
    </r>
    <r>
      <rPr>
        <b/>
        <sz val="9"/>
        <rFont val="Arial"/>
        <family val="2"/>
      </rPr>
      <t>Suivi:</t>
    </r>
    <r>
      <rPr>
        <sz val="9"/>
        <rFont val="Arial"/>
        <family val="2"/>
      </rPr>
      <t xml:space="preserve"> prévoir un profil en long et travers, Suivi température, score d'hétérogénéité avant/après</t>
    </r>
  </si>
  <si>
    <r>
      <t xml:space="preserve">Visite du 17 mars- </t>
    </r>
    <r>
      <rPr>
        <sz val="9"/>
        <rFont val="Arial"/>
        <family val="2"/>
      </rPr>
      <t>Visite des différents travaux sur 6 stations : Fontaine Guerin (près de la retenue - radier et deflecteurs), Le vieil Baugé (radiers homogènes le long de la retenu d'eau), Golf de baugé (déflecteurs), Pontigne (Ancien etang, rossellière, succession de seuils sous le pont), Lasse (arrasement de bourlet de curage + radier + abaissement de clapets), Chavaignes (abaissement de clapets, disparition de l'étang &gt; ruisseau+Zone humide)</t>
    </r>
  </si>
  <si>
    <t>Beaucoup d’aménagements ont été réalisés sur ce CE au cours du temps.
Vitrine de tous les aménagements possible avec un témoignage des évolutions techniques.</t>
  </si>
  <si>
    <t>Cours d’eau recalibré sur 16 Km Pb de contamination des sédiments par des métaux lourds. Retrait des sédiments et traitements par bassin de décantation ( ?)</t>
  </si>
  <si>
    <t>Site pilote ONEMA</t>
  </si>
  <si>
    <t>Site pilote ONEMA - Dossier tres complet</t>
  </si>
  <si>
    <t>friable, recalibré, surélargissement du lit.</t>
  </si>
  <si>
    <t>Coordonnées tel.</t>
  </si>
  <si>
    <t>Coordonnées mail</t>
  </si>
  <si>
    <t>02 41 82 89 35</t>
  </si>
  <si>
    <t xml:space="preserve">sia.couasnon@wanadoo.fr </t>
  </si>
  <si>
    <t>SIA (syndicat intercommunal d'aménagement) du Couasnon</t>
  </si>
  <si>
    <t>Travaux  Réalisés</t>
  </si>
  <si>
    <t>Organisme</t>
  </si>
  <si>
    <t>Coord. mail</t>
  </si>
  <si>
    <t>Coord. Téléphone</t>
  </si>
  <si>
    <t>Etang attenant et receptacle de drains.  Arrasement du bourlet de curage par l'agriculteur</t>
  </si>
  <si>
    <t>Effacement de l'étang Instalation du CE + Zone humide. Beaux méandres</t>
  </si>
  <si>
    <t xml:space="preserve"> Projet de reméandrage ds la zone humide attenante - Déviation/pont ou feffacement des seuils et radiers de ponts successifs et infranchissables.</t>
  </si>
  <si>
    <t>Pb d'infranchissabilité du pont-</t>
  </si>
  <si>
    <t>HT&lt;&gt; TTC : http://a.bouque.eurotech.free.fr/ab_applications/tous_les_outils/convers_tva_ht/convertisseur_ttc.htm</t>
  </si>
  <si>
    <t>Ouin</t>
  </si>
  <si>
    <t>La petite Bressière</t>
  </si>
  <si>
    <t>Syndicat sèvre nantaise</t>
  </si>
  <si>
    <t>m.ribeyrolles@sevre-nantaise.com</t>
  </si>
  <si>
    <t>Murielle Ribeyrolles</t>
  </si>
  <si>
    <t>environ 300 m</t>
  </si>
  <si>
    <r>
      <t>Legère renaturation preconisée par hydroConcept ds le cadre du CRE. Propriétaire M JF Rousseau est d'accord pour des travaux plus important. CE recalibré. Forte inscision. Milieu contraint. Forte puissance en crues &gt; favorise l'erosion des berges. Homogeneité des ecoulements et habitats.  Sols en Schist. Zone à 4km de l'amont. -</t>
    </r>
    <r>
      <rPr>
        <b/>
        <sz val="9"/>
        <rFont val="Arial"/>
        <family val="2"/>
      </rPr>
      <t>2 options</t>
    </r>
    <r>
      <rPr>
        <sz val="9"/>
        <rFont val="Arial"/>
        <family val="2"/>
      </rPr>
      <t xml:space="preserve"> : restaurer avec impacts en avla (favoriser les crues = tps d'innondation) / ou impact sur habitats ds le cadre DCE ms pas impacts en aval</t>
    </r>
  </si>
  <si>
    <r>
      <t>3 Solutions</t>
    </r>
    <r>
      <rPr>
        <sz val="9"/>
        <rFont val="Arial"/>
        <family val="2"/>
      </rPr>
      <t xml:space="preserve">: </t>
    </r>
    <r>
      <rPr>
        <u val="single"/>
        <sz val="9"/>
        <rFont val="Arial"/>
        <family val="2"/>
      </rPr>
      <t>Limiter l'incision</t>
    </r>
    <r>
      <rPr>
        <sz val="9"/>
        <rFont val="Arial"/>
        <family val="2"/>
      </rPr>
      <t xml:space="preserve"> avec des seuils noyés de Blocs  Cailloux. Limite l'erosion regressive, ajustement en crue./ Recharge en granulat - couche d'armure qui limte l'incision , augmente rugosité, augmente l'érosion des berges. </t>
    </r>
    <r>
      <rPr>
        <u val="single"/>
        <sz val="9"/>
        <rFont val="Arial"/>
        <family val="2"/>
      </rPr>
      <t xml:space="preserve">Augmentation de la capacité de transport </t>
    </r>
    <r>
      <rPr>
        <sz val="9"/>
        <rFont val="Arial"/>
        <family val="2"/>
      </rPr>
      <t xml:space="preserve">: elargissement des berges, retalutage- remblais ms pb de repisylve. </t>
    </r>
    <r>
      <rPr>
        <u val="single"/>
        <sz val="9"/>
        <rFont val="Arial"/>
        <family val="2"/>
      </rPr>
      <t>Reméandrage:</t>
    </r>
    <r>
      <rPr>
        <sz val="9"/>
        <rFont val="Arial"/>
        <family val="2"/>
      </rPr>
      <t xml:space="preserve"> ds ancien méandres ou nelle creation de lit. </t>
    </r>
    <r>
      <rPr>
        <b/>
        <sz val="9"/>
        <rFont val="Arial"/>
        <family val="2"/>
      </rPr>
      <t>Contraintes</t>
    </r>
    <r>
      <rPr>
        <sz val="9"/>
        <rFont val="Arial"/>
        <family val="2"/>
      </rPr>
      <t xml:space="preserve"> : prairies alentours. Un retalutage = emprise de 5m/reméandrage = emprise de 10* la larg. du lit mouillé.</t>
    </r>
  </si>
  <si>
    <t>A faire avant tx: PE, IBGN, T° sur 3 stations amont / portion tx / aval</t>
  </si>
  <si>
    <t xml:space="preserve">Faire des mesures de profil en long, Score d'heterogeneité, granulométrie avant tx. </t>
  </si>
  <si>
    <t xml:space="preserve">Vienne </t>
  </si>
  <si>
    <t>Saint Jean de Milly</t>
  </si>
  <si>
    <t>François Cailleaud</t>
  </si>
  <si>
    <t xml:space="preserve">Syndicat </t>
  </si>
  <si>
    <t>f!.cailleaud@sevre-nantaise.com</t>
  </si>
  <si>
    <t>environ 200m</t>
  </si>
  <si>
    <t xml:space="preserve">Suite à l'effondrement d'un digue, diminution du niveau d'eau, apparition d'ile et heterogénéité de facièse ds un bief  en aval d'un moulin. </t>
  </si>
  <si>
    <t>Recharge en granulat + Blocs pour diversifié l'habitat.</t>
  </si>
  <si>
    <t>Moulin de la Bleurre</t>
  </si>
  <si>
    <t>??</t>
  </si>
  <si>
    <t>Gestion d'un bief avec un effacement d'ouvrage? Achat de parcelles par le syndicat. Limiter la hauteur d'eau maintenu par la succession d'ouvrage et qui accentue l'erosion des berges.</t>
  </si>
  <si>
    <t>Ruisseau du St etienne</t>
  </si>
  <si>
    <t>200 m</t>
  </si>
  <si>
    <t>Cours d'eau recalibé sans repisylve. Homogeneité de substrat et ecoulement. Incision forte en cours.</t>
  </si>
  <si>
    <t>Recharge granulats sur 15 cm &gt; rugosité, diversité d'habitats et ecoulements. Plantation de repisylve.</t>
  </si>
  <si>
    <t>Type de mélange</t>
  </si>
  <si>
    <t>Nbre de jours</t>
  </si>
  <si>
    <t>Nbre personnes</t>
  </si>
  <si>
    <t>La Plate</t>
  </si>
  <si>
    <t>1 à 2 benevoles</t>
  </si>
  <si>
    <t>Travaux</t>
  </si>
  <si>
    <t>Avancement chantier (moy m/j)</t>
  </si>
  <si>
    <t>Avancement chantier (moy m3/j)</t>
  </si>
  <si>
    <t>Cout total €HT</t>
  </si>
  <si>
    <t>Cout total  €/ ml</t>
  </si>
  <si>
    <t>Cout total  €/ m3</t>
  </si>
  <si>
    <t>Cout total  €/ t</t>
  </si>
  <si>
    <t>Cout total  €HT</t>
  </si>
  <si>
    <t>Cout total €/ ml</t>
  </si>
  <si>
    <r>
      <t>Cout total € (base Smic CC 10,3</t>
    </r>
    <r>
      <rPr>
        <sz val="9"/>
        <color indexed="23"/>
        <rFont val="Arial"/>
        <family val="0"/>
      </rPr>
      <t>€</t>
    </r>
    <r>
      <rPr>
        <sz val="9"/>
        <color indexed="23"/>
        <rFont val="Arial"/>
        <family val="2"/>
      </rPr>
      <t>/h)</t>
    </r>
  </si>
  <si>
    <t>cout €/ml</t>
  </si>
  <si>
    <t>€/m3</t>
  </si>
  <si>
    <t>€/t</t>
  </si>
  <si>
    <t>€/ml</t>
  </si>
  <si>
    <t>Cout total € HT</t>
  </si>
  <si>
    <t>cout total €HT</t>
  </si>
  <si>
    <t>Maître d'ouvrage</t>
  </si>
  <si>
    <t>Maître d'oeuvre</t>
  </si>
  <si>
    <t>Maître d'œuvre associé</t>
  </si>
  <si>
    <t>Origine des matériaux</t>
  </si>
  <si>
    <t>Carrière</t>
  </si>
  <si>
    <t>Pierre de Champs</t>
  </si>
  <si>
    <t>Silex</t>
  </si>
  <si>
    <t>Diorite</t>
  </si>
  <si>
    <t>Homogène</t>
  </si>
  <si>
    <t>Descritption</t>
  </si>
  <si>
    <t>Quantité</t>
  </si>
  <si>
    <t>Hétérogène trié</t>
  </si>
  <si>
    <t>Hétérogène tout venant</t>
  </si>
  <si>
    <t>Hétérogène alluvionaire</t>
  </si>
  <si>
    <t>Granulométrie générale</t>
  </si>
  <si>
    <t xml:space="preserve">Granulométrie D50 </t>
  </si>
  <si>
    <t>Présence de fines (%)</t>
  </si>
  <si>
    <t>Remarques matériaux</t>
  </si>
  <si>
    <t>Largueur moyenne de lit mineur (m)</t>
  </si>
  <si>
    <t>Type de matériaux</t>
  </si>
  <si>
    <t>Condition</t>
  </si>
  <si>
    <t>Conditions de délivrance</t>
  </si>
  <si>
    <t xml:space="preserve">Cout estimé (sur base de 34€HT/h) </t>
  </si>
  <si>
    <t>(moy 7/8km en 21j )</t>
  </si>
  <si>
    <t>[BP]</t>
  </si>
  <si>
    <t>[BG]</t>
  </si>
  <si>
    <t>[BC]</t>
  </si>
  <si>
    <t>[BCG]</t>
  </si>
  <si>
    <t>Temps d'utilisation (h/j)</t>
  </si>
  <si>
    <t>La Doquette</t>
  </si>
  <si>
    <t>Manche</t>
  </si>
  <si>
    <t>Renaturer le lit mineur, restaurer la sinuosité et assurer la continuité ecologique</t>
  </si>
  <si>
    <t>Fédération de la Manche pour la Pêche et la Protection du Milieu Aquatique.</t>
  </si>
  <si>
    <t>Cellule technique SIAEntretien de la Sienne / CATER Basse normandie</t>
  </si>
  <si>
    <t>2,5 - 3m</t>
  </si>
  <si>
    <t>Recharge avec Couche armure , matelas alluvial.</t>
  </si>
  <si>
    <t>oui (% inconnu) ds la couche d'armure</t>
  </si>
  <si>
    <t>Rechargement du fond du lit avec trois fractions de granulat :
- couche d'armure : 77 tonnes de cailloux de 0 à 250 mm
- matelas alluvial : 40 tonnes de graviers 20-40 mm et 19 tonnes de graviers 10-14 mm.</t>
  </si>
  <si>
    <t>Terrassement de 240 mètres linéaires 
+ mise en place de 136 tonnes de granulats</t>
  </si>
  <si>
    <t>Portion reprofilée sur 3 km. Cours d'eau de faible energie. Homogénéité des habitats et écoiulements. Problèmes d'incision</t>
  </si>
  <si>
    <t>restauration de la couche d'armure. Accentuer la sinuosité.</t>
  </si>
  <si>
    <t>Syndicat Mixte à la Carte du Haut Val de Sèvre</t>
  </si>
  <si>
    <t>Hétérogène brut de minage</t>
  </si>
  <si>
    <t xml:space="preserve">Coordonnées </t>
  </si>
  <si>
    <t>1 tractopelle</t>
  </si>
  <si>
    <t xml:space="preserve">Availles Limouzine </t>
  </si>
  <si>
    <t>Portion reprofilée. Problèmes d'incision et glissement de berges</t>
  </si>
  <si>
    <t>restauration de la couche d'armure. Diversité d'habitats</t>
  </si>
  <si>
    <t>Renaturation recharge, ratalutage</t>
  </si>
  <si>
    <t>Fabien Languille et Sebastien Joussemet</t>
  </si>
  <si>
    <t>Reméandrage. Elargissement du gabarit de lit.. Retalutage terrassement + recharge</t>
  </si>
  <si>
    <t>Diversification ecoulements et habitats. Resserement du lit d'etiage</t>
  </si>
  <si>
    <r>
      <t>Clouère</t>
    </r>
    <r>
      <rPr>
        <sz val="9"/>
        <rFont val="Arial"/>
        <family val="2"/>
      </rPr>
      <t xml:space="preserve"> (1ère tranche de travaux)</t>
    </r>
  </si>
  <si>
    <t>Renaturation + recharge. Accentuer la sinuosité dans le lit existant</t>
  </si>
  <si>
    <t>Total 18 semis de blocs calcaires (20-40 et 400-600) et 2 semis d'alluvionnaires en 8-25.</t>
  </si>
  <si>
    <t xml:space="preserve">Gué de la Reine </t>
  </si>
  <si>
    <t>Forte incision, CE recalibré, surélargissement du lit.</t>
  </si>
  <si>
    <t>Limiter l'incision. Diversification ecoulements et habitats.</t>
  </si>
  <si>
    <t>Restauration - blocs</t>
  </si>
  <si>
    <t>Lit mineur déplacé.  Cours d'eau contraint. Lit perché/origine. Cf biblio renaturation</t>
  </si>
  <si>
    <t xml:space="preserve">David LAURENDEAU </t>
  </si>
  <si>
    <t>Syndicat d’Aménagement de la Vallée de l’Indre</t>
  </si>
  <si>
    <t>synd_amenagement_indre_affluents@yahoo.fr</t>
  </si>
  <si>
    <t>Cours d'eau recalibré</t>
  </si>
  <si>
    <t>Sorigny</t>
  </si>
  <si>
    <t xml:space="preserve"> Le Mardereau</t>
  </si>
  <si>
    <t xml:space="preserve">1. Reconstituer des niches écologiques détruites lors de précédentes opérations de recalibrage.
2. Participer à l’amélioration des capacités d’autoépuration de la rivière,
3. Redonner au cours d’eau un aspect paysager plus « naturel »,
</t>
  </si>
  <si>
    <t>Remarques</t>
  </si>
  <si>
    <t>Matériaux  seuls</t>
  </si>
  <si>
    <t>Description</t>
  </si>
  <si>
    <t>Aménagements végétal</t>
  </si>
  <si>
    <t>Recharges en matériaux minéraux</t>
  </si>
  <si>
    <t>Couts recharge seule</t>
  </si>
  <si>
    <t xml:space="preserve">Remarques </t>
  </si>
  <si>
    <t>1 à 3  benevoles. Emplois aidés</t>
  </si>
  <si>
    <t>peu de débroussaillage préalable</t>
  </si>
  <si>
    <t>Docsde références</t>
  </si>
  <si>
    <r>
      <t>Magnerolles</t>
    </r>
    <r>
      <rPr>
        <sz val="9"/>
        <rFont val="Arial"/>
        <family val="2"/>
      </rPr>
      <t xml:space="preserve"> </t>
    </r>
  </si>
  <si>
    <t>(cf Projet de restauration Magnerolles 28-05-08.pdf)</t>
  </si>
  <si>
    <t>pas de debroussaillage préalable</t>
  </si>
  <si>
    <t>Matériaux et transport</t>
  </si>
  <si>
    <t xml:space="preserve"> Transport et pose</t>
  </si>
  <si>
    <t>cout total €HT/ml</t>
  </si>
  <si>
    <t>Cout sans détails</t>
  </si>
  <si>
    <t>Couts détaillés</t>
  </si>
  <si>
    <t>Cout recharge €HT</t>
  </si>
  <si>
    <t>Cout gobale</t>
  </si>
  <si>
    <t>Divers</t>
  </si>
  <si>
    <t>14 h/j - 21h/j pour pose : 2-3 personnes (1 télescopique, 1 guide et/ou 1 griffe). compris dans la pose, passage au-dessus des arbustes grâce au télescopique</t>
  </si>
  <si>
    <t>20/40 : 14euros/t - 400/600:19euros/t - alluvionnaire : 25 euros/t</t>
  </si>
  <si>
    <t>30 ml de protection de berges en fascinage et retalutage à la pelle mécanique</t>
  </si>
  <si>
    <t>Couts restauration globale</t>
  </si>
  <si>
    <t>Couts autre</t>
  </si>
  <si>
    <t>2 Abreuvoirs (20m3)</t>
  </si>
  <si>
    <t>6 mini seuils en blocs</t>
  </si>
  <si>
    <t>Aménagements divers</t>
  </si>
  <si>
    <t>Autres travaux</t>
  </si>
  <si>
    <t>Terrassement et régalage de 400 m3; Terrassement et evacuation de 300m3</t>
  </si>
  <si>
    <t>Plantations (helophytes, arbustes, arbres) et boutures</t>
  </si>
  <si>
    <t>02 47 26 96 83 / 06 83 10 09 06</t>
  </si>
  <si>
    <t>Colonne2</t>
  </si>
  <si>
    <t>02 47 91 12 03 - 06 88 48 83 44</t>
  </si>
  <si>
    <t xml:space="preserve"> 02 47 91 12 03 - 06 88 48 83 44</t>
  </si>
  <si>
    <t>juin-juillet 2008</t>
  </si>
  <si>
    <t>Nouans- les -Fontaines</t>
  </si>
  <si>
    <t xml:space="preserve">Jonathan Leproult </t>
  </si>
  <si>
    <t>Tech. rivière Indrois</t>
  </si>
  <si>
    <t>Cours d'eau recalibré en dominance rurale.</t>
  </si>
  <si>
    <t>cours d'eau de plaine</t>
  </si>
  <si>
    <t>Communauté de commune de Montrésors</t>
  </si>
  <si>
    <t>Diversification ecoulements et habitats.  Apport de minéraux. Renforcement de la couche d'armure.  Resserement du lit d'étiage. Amélioration de la sinuosité du lit en accentuant les ecoulements naturels.</t>
  </si>
  <si>
    <t>Fine = sable ou terre selon carrière/ Vallée du Cher et vallée de l'Indre</t>
  </si>
  <si>
    <t>Entretien de ripisylve sur l'ens. Du linéaire. Réalisation entreprise et riverains.</t>
  </si>
  <si>
    <t xml:space="preserve">Remplacement de 2 buses rondes de 300 par une buse cadre 2/1 entérée à 1/3 </t>
  </si>
  <si>
    <t>PE 2007/2008;  Hétérogénéité habitat Av/ap tx; Suivi T°</t>
  </si>
  <si>
    <t>2008/2009</t>
  </si>
  <si>
    <t>Genille</t>
  </si>
  <si>
    <t>Cours d'eau plaine</t>
  </si>
  <si>
    <t>Renaturation + recharge</t>
  </si>
  <si>
    <t>Renaturation, reméandrage. Creuser le nx tracé, engraissement, comblement de l'ancien lit.</t>
  </si>
  <si>
    <t>Terrassement dt semis herbacé 13,16ettc/m3 &gt; qté 1190m3</t>
  </si>
  <si>
    <t>plantation ripisylve en regie</t>
  </si>
  <si>
    <t>Suivi IBGN Poissons Piezo (par ONEMA en cours…)/ T°/Avt-ap</t>
  </si>
  <si>
    <t>Supression de 3 barrages réalisés lrs des travaux.  Dérivation de fossé ds zones humides. (pris en charge par entreprise)</t>
  </si>
  <si>
    <t>Syndicat Intercommunal pour l'Aménagement et l'Entretien de la Brenne et de ses Affluents</t>
  </si>
  <si>
    <t>syndicat.brenne@wanadoo.fr</t>
  </si>
  <si>
    <t xml:space="preserve">02 47 55 81 67/ </t>
  </si>
  <si>
    <t>Syndicat Intercommunal pour l'Aménagement et l'Entretien de la Remberge</t>
  </si>
  <si>
    <t>Environnement 41 - Vincent Guillard</t>
  </si>
  <si>
    <t>Dynamique des écoulements, diversification habitat.  Resserement du lit</t>
  </si>
  <si>
    <t>Carrière + digue</t>
  </si>
  <si>
    <t>50% ds le merlon de curage retiré par criblage &gt; Final 10%</t>
  </si>
  <si>
    <t>Banquette d'helophytes ponctuelles en chantier ecole.</t>
  </si>
  <si>
    <t>37/41</t>
  </si>
  <si>
    <t>prix dont criblage</t>
  </si>
  <si>
    <t xml:space="preserve">28 h/j : pour pose : 2-3 personnes (1 téléscopique 13m, 1 guide et/ou 1griffe) : 14h/j-21h/j, et pour enlèvement de digue et transport/livraison : 1 personne : 7h/j - </t>
  </si>
  <si>
    <t>Syndicat Intercommunal pour l'Aménagement et l'Entretien de la Brenne</t>
  </si>
  <si>
    <t>Cardre CRE - Cours d'eau de plaine, recalibré</t>
  </si>
  <si>
    <t>Pocé, Saint Ouen les Vignes,Cisse, Montreuil en tourraine</t>
  </si>
  <si>
    <t xml:space="preserve">recharge granulomètrique (retalutage et criblage du merlon de curage ). Les travaux sont réalisés sur les zones non soumises à influence d'ouvrage </t>
  </si>
  <si>
    <t xml:space="preserve">Cadre contart de bassin - Cours d'eau de plaine, recalibré. Phénomènes d'incision, érosion. </t>
  </si>
  <si>
    <t>Matié carrière/ moitié merlon. 2 taille 20/60 et 60/200 - Carrier PLOUX à Noiset</t>
  </si>
  <si>
    <t>2 taille 20/60 et 60/200 + Blocs (30m3) - Carrier PLOUX à Noiset</t>
  </si>
  <si>
    <t>Etat initial (2007): SH, IBGN, PE sur 2 stations Pont chalet et Crouteau / 2008: SH IBGN/ 2010 : PE /  des suivis physico-chimie sur le bassin</t>
  </si>
  <si>
    <t>RAS (cf Rondy)</t>
  </si>
  <si>
    <t>Etat initial (2008): SH, IBGN, PE  /  suivis physico-chimie sur le bassin</t>
  </si>
  <si>
    <t>Enlèvement seuils artisanaux (30)par l'entreprise enironnement 41 + crétaion d'abreuvoirs(couts inclus ds la recharge)</t>
  </si>
  <si>
    <t>Enlèvement seuils artisanaux (10) par l'entreprise enironnement 41 (couts inclus ds la recharge)</t>
  </si>
  <si>
    <t>Opération cojointe avec la Fédération de pêche.</t>
  </si>
  <si>
    <t>2 taille 20/60 et 60/200 + blocs très ponctuels - Carrier PLOUX à Noiset/ Récupération de 30-60 m3 de pierres de champs auprès d'agriculteurs</t>
  </si>
  <si>
    <t xml:space="preserve">Restauration recharge granulométrique Les travaux sont réalisés sur les zones non soumises à influence d'ouvrage. Effacement de seuils artisanaux. </t>
  </si>
  <si>
    <t>02 47 55 81 67</t>
  </si>
  <si>
    <t>L'AVENHEIMERBACH</t>
  </si>
  <si>
    <t>TRUCHTERSHEIM</t>
  </si>
  <si>
    <t>Mairie de Truchtersheim</t>
  </si>
  <si>
    <t xml:space="preserve">03 88 69 60 30 </t>
  </si>
  <si>
    <t>truchtersheim@wanadoo.fr</t>
  </si>
  <si>
    <t>Nature et techniques</t>
  </si>
  <si>
    <t>Cours d'eau en milieu urbain rectiligne et calibré. Homogénéistaion des écoulements et habitats</t>
  </si>
  <si>
    <t>restaurer un milieu diversifié propice à la faune et la flore,  diversifier les écoulements, stopper l'érosion des berges et réguler le lessivage des sols et les arrivées de pollution diffuse,</t>
  </si>
  <si>
    <t>Reméandrage - retalutage. Utilisation de technique végétale. Des fascines et tressages de saules garantissent localement le maintien du pied de berge. Une zone de divagation du lit mineur et un lit majeur ont été mis en place en aval sur un linéaire</t>
  </si>
  <si>
    <t>TX installation chantier + debroussaillage</t>
  </si>
  <si>
    <t>Terrassement  / création d'unlit sinueux + enlevement des deblais</t>
  </si>
  <si>
    <t xml:space="preserve">Géotextile, ensemmencement, plants, fascines, tressage, </t>
  </si>
  <si>
    <t>Epis (bois + blocs), blocs, enrochements, gabions …</t>
  </si>
  <si>
    <t>cf. fiche recap</t>
  </si>
  <si>
    <t>50450 Hambye</t>
  </si>
  <si>
    <t>2008 (Fev - aout)</t>
  </si>
  <si>
    <t xml:space="preserve">Retrecissement du lit. </t>
  </si>
  <si>
    <t>Ayron</t>
  </si>
  <si>
    <t>fede peche 86 (subvention FNPS + region)</t>
  </si>
  <si>
    <t>Fede peche 86 (subvention FNPS + region)</t>
  </si>
  <si>
    <t>Recharge : Partenay Jean-Luc / Entretien rivière (debrousaillage/ripysylve): CPIE seuil du Poitou / Clotures: Alliance Services</t>
  </si>
  <si>
    <t>Restauration recharge berges essentiellement</t>
  </si>
  <si>
    <t>Ce peu recalibré qui a gardé des méandres. Pietinnement. Sureleargissement</t>
  </si>
  <si>
    <t>Débroussaillage représentant 39% du coût. 800m concerné par les tx ms 580 m concerné par le réengraissement (693m2)</t>
  </si>
  <si>
    <t>Ripisylve 18hommes/jours _ 800 plants / Debroussaillage et entretien préalable</t>
  </si>
  <si>
    <t>Cloture sur 1100m (1870,40 pose + 85 de livraison =1957,40 HT / +cloture 573,35 ht)</t>
  </si>
  <si>
    <t>Silex melange calciare. Récupérer ds le champs. Couts tres faible. Repartition à la pelleteuse (2pers.).</t>
  </si>
  <si>
    <t>pelleteuse + camions 6/4</t>
  </si>
  <si>
    <t>Récupération des pierre de champs. Négocié par l'entreprise de pose.</t>
  </si>
  <si>
    <t>4 passages à gué et 1 abreuvoir (compris ds la recharge)</t>
  </si>
  <si>
    <t xml:space="preserve">Etat initial après pose de clotures : PE (IPR) / 2011 : PE  </t>
  </si>
  <si>
    <t>seb.joussemet@wanadoo.fr</t>
  </si>
  <si>
    <t xml:space="preserve">Les CE visités </t>
  </si>
  <si>
    <t>Valdivienne</t>
  </si>
  <si>
    <t>David LAURENDEAU (Technicien de rivière)</t>
  </si>
  <si>
    <t>terrassement, Reméandrage, recharge, plantations d'arbres, d'arbustes et d'hélophytes</t>
  </si>
  <si>
    <t>Avt tx: IBGN, topographie</t>
  </si>
  <si>
    <t xml:space="preserve">Cours d'eau recalibré. </t>
  </si>
  <si>
    <t xml:space="preserve">8 -10 euros m3 </t>
  </si>
  <si>
    <t>Cailloux uniquement pierre de champs (genillé) = 8 -10 euros m3 / 8m3 de Blocs = agriculteurs à Sorigny</t>
  </si>
  <si>
    <t>moyenne</t>
  </si>
  <si>
    <t>min</t>
  </si>
  <si>
    <t>max</t>
  </si>
  <si>
    <t>fede peche 86 / Syndicat Mixte à la Carte du Haut Val de Sèvre</t>
  </si>
  <si>
    <t xml:space="preserve">seb.joussemet@wanadoo.fr / </t>
  </si>
  <si>
    <t>Sebastien Joussemet (FP)/ Francis Blais (SMC)</t>
  </si>
  <si>
    <t>05 49 37 66 63 / (FB : 05 49 05 37 10</t>
  </si>
  <si>
    <t>Dreux</t>
  </si>
  <si>
    <t>Joël DUFOREAU</t>
  </si>
  <si>
    <t>J.DUFOREAU@cadd.fr</t>
  </si>
  <si>
    <t>06 19 36 48 73</t>
  </si>
  <si>
    <t>cf. dossier, cout unitaires… Visite de terrain le 26 mai 2009</t>
  </si>
  <si>
    <t>Syndicat</t>
  </si>
  <si>
    <t>Bureau d'étude</t>
  </si>
  <si>
    <t>Syndicat de la vallée de la Blaise</t>
  </si>
  <si>
    <t>Lafosse et Fils</t>
  </si>
  <si>
    <t>Bras deviation agricole de la Blaise. Cours d'eau piétiné et calibré. Pas de ripisylve.</t>
  </si>
  <si>
    <t>Le Trou à l'ane</t>
  </si>
  <si>
    <t>Restaurer les habitats et ecoulements, améliorer la biodiversité, limiter le pietinement</t>
  </si>
  <si>
    <t>Debroussaillage, curage des sediments, terrassemtn d'un nouveau lit, rechrage granulométrique, plantation d'helophytes, abreuvoirs et clotures</t>
  </si>
  <si>
    <t>CG deposé sur 30 cm. Sur du géotextile bidim pour eviter l'enfoncement des matériaux dans le substrat</t>
  </si>
  <si>
    <t>curage des sediment + terrassement</t>
  </si>
  <si>
    <t>2 abreuvoirs, 2 passages busés et clotures</t>
  </si>
  <si>
    <t>Géotextile, enherbement, stabilisation de berges, boudins coco, plantation</t>
  </si>
  <si>
    <t>Moulin de reveillon</t>
  </si>
  <si>
    <t>Ouvrage avec impact sur les 1,4km amont. Ligne d'eau homogène</t>
  </si>
  <si>
    <t>Rétablir la continuité écologique tout en prenant compte les conséquences de l’opération. Les travaux  d’effacement s’accompagnent en effet de mesures compensatoires visant à « aider le cours d’eau » à retrouver rapidement un fonctionnement normal satisfaisant l’ensemble des usages.</t>
  </si>
  <si>
    <t xml:space="preserve">démantèlement du vannage et arasement du seuil comblement de la fosse de dissipation par des graves renaturation de l’ancien bief sur 540 m comprenant :  création d’un lit d’étiage de 5 m de large légèrement méandriforme, stabilisation des berges de l’ancien bief par  techniques végétales
</t>
  </si>
  <si>
    <t>comblement de fosse de dissipation (100-300), enrochement (600/800) remblais (80/300)</t>
  </si>
  <si>
    <t>dementellement seuils</t>
  </si>
  <si>
    <t>reprofilage du lit mineur</t>
  </si>
  <si>
    <t>25 m3 pour 13 epis centraux et 43 epis latéraux en enrochement et 13 m3 placé ds des boites grillagées 1m3</t>
  </si>
  <si>
    <t>Création de banquette ( remblais terreux (1414 m3) avec boudins d'helophyte , pose de geotextile bidim, et boutures + semis</t>
  </si>
  <si>
    <t>Ecart type</t>
  </si>
  <si>
    <t>Esves</t>
  </si>
  <si>
    <t>Ligueil</t>
  </si>
  <si>
    <t>Ricou</t>
  </si>
  <si>
    <t>FD37</t>
  </si>
  <si>
    <t>gr.ricou@laposte.net</t>
  </si>
  <si>
    <t xml:space="preserve">02 47 05 33 77 </t>
  </si>
  <si>
    <t>cours d'eau élargi, profil en U, écoulements lents, peu de pente</t>
  </si>
  <si>
    <t>AAPPMA de Ligueil</t>
  </si>
  <si>
    <t>FD37/AAPPMA</t>
  </si>
  <si>
    <t>réaliser des rétrécissements de berges et améliorer l'habitat aquatique</t>
  </si>
  <si>
    <t>retrécissement de cours d'eau (avec plusieurs techniques : boudins en hélophytes, pose de géotextile, décapage/régalage de la couche superficielle de terre végétale, ensemensement) + apportde blocs + coupe de peupliers</t>
  </si>
  <si>
    <t>seuls 90 m de berges ont été rétrécéssis</t>
  </si>
  <si>
    <t>affaisser les berges et  poser des boudins d'hélophytes, et/ou de la toile de coco... sur un linéaire réel de 90 m</t>
  </si>
  <si>
    <t>poser des boudins d'hélophytes, et/ou de la toile de coco</t>
  </si>
  <si>
    <t>Terrassement</t>
  </si>
  <si>
    <t>La Clery (chante coq)</t>
  </si>
  <si>
    <t>La Clery (Ferrières)</t>
  </si>
  <si>
    <t>Mothois</t>
  </si>
  <si>
    <t>Ferrière en Gâtinais</t>
  </si>
  <si>
    <t>Neuvy en sullias</t>
  </si>
  <si>
    <t>Laurent Delliaux</t>
  </si>
  <si>
    <t>Fédération du Loiret pour la Pêche et la Protection du Milieu Aquatique</t>
  </si>
  <si>
    <t>Syndicat intercommunal d'aménagement de la Clery / Fédération du Loiret pour la Pêche et la Protection du Milieu Aquatique</t>
  </si>
  <si>
    <t>laurent.delliaux@orange.fr</t>
  </si>
  <si>
    <t xml:space="preserve"> 06 22 02 68 13</t>
  </si>
  <si>
    <t>Tronçon curé. Plus de couche d'armure - Roche mère (argile) à nue. Phénomène d'incision. Deficit d'habitat et granulat. Homogeneisation des facies d'ecoulements.</t>
  </si>
  <si>
    <t>CE recalibré, curé. Phénomène d'incision et d'érosion de berges avec un surrélargissement du lit</t>
  </si>
  <si>
    <t>Tête de bassin versant du Loiret. Incision du lit . Homogeneisation des ecoulements et de la granulométrie. Dispartion des habitats. Méandres conservés</t>
  </si>
  <si>
    <t>Association APAGEH (entretien et recharge regulière pdt 2 ans + abreuvoirs) + Regie (recharge en granulats )</t>
  </si>
  <si>
    <t>Association RITME + regie FEDE</t>
  </si>
  <si>
    <t>Restaurer la dynamique fluviale et reccréer un equilibre morphodynamique. Stabilisation des berges. Diversification des habitats. Rugosité du lit.</t>
  </si>
  <si>
    <t>Restaurer la dynamique fluviale et reccréer un equilibre morphodynamique. Stabilisation des berges  et resserment de lit</t>
  </si>
  <si>
    <t>Recreer un equiliobre hydro-ecologique et recrées une dynamique fluviale. Réhabiliter l'alternance fosse -radier. Diversification des écoulements et des habitats.. Entrainer le decolmatage du substrat</t>
  </si>
  <si>
    <t>Fixation ponctuelle des attérissements par fascines végatales et peignes. Réangraissement du lit par apport de granulat hétérogène</t>
  </si>
  <si>
    <t>Stabilisation des berges en fascines végatales. Réangraissement du lit par apport de granulat</t>
  </si>
  <si>
    <t>Ouverture de la voute végétale. Mise en place de blocs et épis. Stabilisation des berges et retrecissement de la section mouillée par technique végétale</t>
  </si>
  <si>
    <t>Interventions non homogène sur l'ensemble du linéaire. Tx effectués sur plrs années</t>
  </si>
  <si>
    <t>bassin versant</t>
  </si>
  <si>
    <t>Graviers pour frayères, blocs dispersés et pierres calcaires / en plus de la couche d'armure.</t>
  </si>
  <si>
    <t>Blocs dispersés et épis</t>
  </si>
  <si>
    <t>Mise en place du chantier</t>
  </si>
  <si>
    <t>Débalis remblais</t>
  </si>
  <si>
    <t>3 epis complémentaires</t>
  </si>
  <si>
    <t>Tx d'elagage, nettoyage… + Améangement des abreuvoirs + Reforcement des berges en banquettes helophytes</t>
  </si>
  <si>
    <t>banquettes et risbernes d'hélophytes + peignes</t>
  </si>
  <si>
    <t>Tx sur la végétation de berges (elagage…) + Protection de berges</t>
  </si>
  <si>
    <t>Etat initial (granulo / vegetation/ PE en 2001)/ 2009 : PE</t>
  </si>
  <si>
    <t>PE Avt et Après</t>
  </si>
  <si>
    <t>PE après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</si>
</sst>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40C]dddd\ d\ mmmm\ yyyy"/>
    <numFmt numFmtId="166" formatCode="dd/mm/yy;@"/>
    <numFmt numFmtId="167" formatCode="&quot;Vrai&quot;;&quot;Vrai&quot;;&quot;Faux&quot;"/>
    <numFmt numFmtId="168" formatCode="&quot;Actif&quot;;&quot;Actif&quot;;&quot;Inactif&quot;"/>
    <numFmt numFmtId="169" formatCode="[$-40C]d\-mmm\-yy;@"/>
    <numFmt numFmtId="170" formatCode="[$-F800]dddd\,\ mmmm\ dd\,\ yyyy"/>
  </numFmts>
  <fonts count="29">
    <font>
      <sz val="10"/>
      <name val="Arial"/>
      <family val="0"/>
    </font>
    <font>
      <sz val="8"/>
      <name val="Arial"/>
      <family val="0"/>
    </font>
    <font>
      <b/>
      <sz val="10"/>
      <name val="Arial"/>
      <family val="0"/>
    </font>
    <font>
      <b/>
      <sz val="9"/>
      <name val="Arial"/>
      <family val="2"/>
    </font>
    <font>
      <sz val="9"/>
      <name val="Arial"/>
      <family val="2"/>
    </font>
    <font>
      <i/>
      <sz val="9"/>
      <name val="Arial"/>
      <family val="2"/>
    </font>
    <font>
      <sz val="9"/>
      <color indexed="23"/>
      <name val="Arial"/>
      <family val="2"/>
    </font>
    <font>
      <i/>
      <sz val="9"/>
      <color indexed="23"/>
      <name val="Arial"/>
      <family val="2"/>
    </font>
    <font>
      <i/>
      <sz val="9"/>
      <color indexed="19"/>
      <name val="Arial"/>
      <family val="2"/>
    </font>
    <font>
      <b/>
      <i/>
      <sz val="9"/>
      <name val="Arial"/>
      <family val="2"/>
    </font>
    <font>
      <u val="single"/>
      <sz val="10"/>
      <color indexed="12"/>
      <name val="Arial"/>
      <family val="0"/>
    </font>
    <font>
      <u val="single"/>
      <sz val="10"/>
      <color indexed="36"/>
      <name val="Arial"/>
      <family val="0"/>
    </font>
    <font>
      <u val="single"/>
      <sz val="9"/>
      <name val="Arial"/>
      <family val="2"/>
    </font>
    <font>
      <b/>
      <i/>
      <sz val="9"/>
      <color indexed="23"/>
      <name val="Arial"/>
      <family val="2"/>
    </font>
    <font>
      <b/>
      <sz val="9"/>
      <color indexed="10"/>
      <name val="Arial"/>
      <family val="2"/>
    </font>
    <font>
      <i/>
      <sz val="9"/>
      <color indexed="61"/>
      <name val="Arial"/>
      <family val="2"/>
    </font>
    <font>
      <sz val="9"/>
      <color indexed="61"/>
      <name val="Arial"/>
      <family val="2"/>
    </font>
    <font>
      <sz val="9"/>
      <color indexed="63"/>
      <name val="Arial"/>
      <family val="2"/>
    </font>
    <font>
      <b/>
      <sz val="9"/>
      <color indexed="61"/>
      <name val="Arial"/>
      <family val="2"/>
    </font>
    <font>
      <b/>
      <i/>
      <sz val="9"/>
      <color indexed="61"/>
      <name val="Arial"/>
      <family val="2"/>
    </font>
    <font>
      <b/>
      <sz val="9"/>
      <color indexed="8"/>
      <name val="Arial"/>
      <family val="2"/>
    </font>
    <font>
      <sz val="9"/>
      <color indexed="8"/>
      <name val="Arial"/>
      <family val="2"/>
    </font>
    <font>
      <b/>
      <i/>
      <sz val="9"/>
      <color indexed="8"/>
      <name val="Arial"/>
      <family val="2"/>
    </font>
    <font>
      <b/>
      <sz val="9"/>
      <color indexed="63"/>
      <name val="Arial"/>
      <family val="2"/>
    </font>
    <font>
      <b/>
      <sz val="9"/>
      <color indexed="23"/>
      <name val="Arial"/>
      <family val="2"/>
    </font>
    <font>
      <sz val="9"/>
      <color indexed="19"/>
      <name val="Arial"/>
      <family val="2"/>
    </font>
    <font>
      <b/>
      <sz val="9"/>
      <color indexed="9"/>
      <name val="Arial"/>
      <family val="2"/>
    </font>
    <font>
      <sz val="9"/>
      <color indexed="9"/>
      <name val="Arial"/>
      <family val="2"/>
    </font>
    <font>
      <sz val="9"/>
      <color indexed="10"/>
      <name val="Arial"/>
      <family val="2"/>
    </font>
  </fonts>
  <fills count="8">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3"/>
        <bgColor indexed="64"/>
      </patternFill>
    </fill>
    <fill>
      <patternFill patternType="solid">
        <fgColor indexed="61"/>
        <bgColor indexed="64"/>
      </patternFill>
    </fill>
  </fills>
  <borders count="11">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1">
    <xf numFmtId="0" fontId="0" fillId="0" borderId="0" xfId="0" applyAlignment="1">
      <alignment/>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166"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3"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0" borderId="0" xfId="0" applyFont="1" applyAlignment="1">
      <alignment horizontal="left" vertical="top" wrapText="1"/>
    </xf>
    <xf numFmtId="0" fontId="3" fillId="3" borderId="0" xfId="0" applyFont="1" applyFill="1" applyBorder="1" applyAlignment="1">
      <alignment horizontal="left" vertical="top" wrapText="1"/>
    </xf>
    <xf numFmtId="0" fontId="3" fillId="3" borderId="1" xfId="0" applyFont="1" applyFill="1" applyBorder="1" applyAlignment="1">
      <alignment horizontal="left" vertical="top" wrapText="1"/>
    </xf>
    <xf numFmtId="0" fontId="4" fillId="3" borderId="0" xfId="0" applyFont="1" applyFill="1" applyAlignment="1">
      <alignment horizontal="left" vertical="top" wrapText="1"/>
    </xf>
    <xf numFmtId="17" fontId="4" fillId="0" borderId="1" xfId="0" applyNumberFormat="1" applyFont="1" applyBorder="1" applyAlignment="1">
      <alignment horizontal="left" vertical="top" wrapText="1"/>
    </xf>
    <xf numFmtId="0" fontId="4" fillId="2"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6" fillId="0" borderId="0" xfId="0" applyFont="1" applyBorder="1" applyAlignment="1">
      <alignment horizontal="left" vertical="top" wrapText="1"/>
    </xf>
    <xf numFmtId="1" fontId="6" fillId="0" borderId="1" xfId="0" applyNumberFormat="1" applyFont="1" applyBorder="1" applyAlignment="1">
      <alignment horizontal="left" vertical="top" wrapText="1"/>
    </xf>
    <xf numFmtId="1" fontId="6" fillId="0" borderId="0" xfId="0" applyNumberFormat="1" applyFont="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Border="1" applyAlignment="1">
      <alignment horizontal="left" vertical="top" wrapText="1"/>
    </xf>
    <xf numFmtId="2" fontId="7" fillId="0" borderId="1" xfId="0" applyNumberFormat="1" applyFont="1" applyBorder="1" applyAlignment="1">
      <alignment horizontal="left" vertical="top" wrapText="1"/>
    </xf>
    <xf numFmtId="2" fontId="7" fillId="0" borderId="0" xfId="0" applyNumberFormat="1" applyFont="1" applyBorder="1" applyAlignment="1">
      <alignment horizontal="left" vertical="top" wrapText="1"/>
    </xf>
    <xf numFmtId="164" fontId="8" fillId="0" borderId="0" xfId="0" applyNumberFormat="1" applyFont="1" applyBorder="1" applyAlignment="1">
      <alignment horizontal="left" vertical="top" wrapText="1"/>
    </xf>
    <xf numFmtId="164" fontId="8" fillId="0" borderId="1" xfId="0" applyNumberFormat="1" applyFont="1" applyBorder="1" applyAlignment="1">
      <alignment horizontal="left" vertical="top" wrapText="1"/>
    </xf>
    <xf numFmtId="164" fontId="8" fillId="0" borderId="0" xfId="0" applyNumberFormat="1" applyFont="1" applyFill="1" applyBorder="1" applyAlignment="1">
      <alignment horizontal="left" vertical="top" wrapText="1"/>
    </xf>
    <xf numFmtId="164" fontId="8" fillId="0" borderId="0" xfId="0" applyNumberFormat="1" applyFont="1" applyAlignment="1">
      <alignment horizontal="left" vertical="top" wrapText="1"/>
    </xf>
    <xf numFmtId="0" fontId="4" fillId="2" borderId="0" xfId="0" applyFont="1" applyFill="1" applyAlignment="1">
      <alignment horizontal="left" vertical="top" wrapText="1"/>
    </xf>
    <xf numFmtId="0" fontId="9" fillId="4" borderId="0" xfId="0" applyFont="1" applyFill="1" applyAlignment="1">
      <alignment horizontal="left" vertical="top" wrapText="1"/>
    </xf>
    <xf numFmtId="0" fontId="4" fillId="4" borderId="1" xfId="0" applyFont="1" applyFill="1" applyBorder="1" applyAlignment="1">
      <alignment horizontal="left" vertical="top" wrapText="1"/>
    </xf>
    <xf numFmtId="0" fontId="4" fillId="4" borderId="0" xfId="0" applyFont="1" applyFill="1" applyBorder="1" applyAlignment="1">
      <alignment horizontal="left" vertical="top" wrapText="1"/>
    </xf>
    <xf numFmtId="0" fontId="6" fillId="0" borderId="0" xfId="0" applyFont="1" applyAlignment="1">
      <alignment horizontal="left" vertical="top" wrapText="1"/>
    </xf>
    <xf numFmtId="2" fontId="6" fillId="0" borderId="1" xfId="0" applyNumberFormat="1" applyFont="1" applyBorder="1" applyAlignment="1">
      <alignment horizontal="left" vertical="top" wrapText="1"/>
    </xf>
    <xf numFmtId="2" fontId="6" fillId="0" borderId="0" xfId="0" applyNumberFormat="1" applyFont="1" applyBorder="1" applyAlignment="1">
      <alignment horizontal="left" vertical="top" wrapText="1"/>
    </xf>
    <xf numFmtId="0" fontId="4" fillId="4" borderId="0" xfId="0" applyFont="1" applyFill="1" applyAlignment="1">
      <alignment horizontal="left" vertical="top" wrapText="1"/>
    </xf>
    <xf numFmtId="0" fontId="6" fillId="0" borderId="1" xfId="0" applyFont="1" applyBorder="1" applyAlignment="1">
      <alignment horizontal="left" vertical="top" wrapText="1"/>
    </xf>
    <xf numFmtId="0" fontId="6" fillId="0" borderId="0" xfId="0" applyFont="1" applyFill="1" applyBorder="1" applyAlignment="1">
      <alignment horizontal="left" vertical="top" wrapText="1"/>
    </xf>
    <xf numFmtId="0" fontId="4" fillId="5" borderId="0" xfId="0" applyFont="1" applyFill="1" applyAlignment="1">
      <alignment horizontal="left" vertical="top" wrapText="1"/>
    </xf>
    <xf numFmtId="2" fontId="3" fillId="4" borderId="1" xfId="0" applyNumberFormat="1" applyFont="1" applyFill="1" applyBorder="1" applyAlignment="1">
      <alignment horizontal="left" vertical="top" wrapText="1"/>
    </xf>
    <xf numFmtId="0" fontId="3" fillId="0" borderId="3" xfId="0" applyFont="1" applyFill="1" applyBorder="1" applyAlignment="1">
      <alignment horizontal="left" vertical="top" wrapText="1"/>
    </xf>
    <xf numFmtId="2" fontId="3" fillId="0" borderId="4" xfId="0" applyNumberFormat="1" applyFont="1" applyFill="1" applyBorder="1" applyAlignment="1">
      <alignment horizontal="left" vertical="top" wrapText="1"/>
    </xf>
    <xf numFmtId="2" fontId="3" fillId="0" borderId="3" xfId="0" applyNumberFormat="1" applyFont="1" applyFill="1" applyBorder="1" applyAlignment="1">
      <alignment horizontal="left" vertical="top" wrapText="1"/>
    </xf>
    <xf numFmtId="0" fontId="4" fillId="0" borderId="3" xfId="0" applyFont="1" applyFill="1" applyBorder="1" applyAlignment="1">
      <alignment horizontal="left" vertical="top" wrapText="1"/>
    </xf>
    <xf numFmtId="0" fontId="2" fillId="0" borderId="5" xfId="0" applyFont="1" applyFill="1" applyBorder="1" applyAlignment="1">
      <alignment wrapText="1"/>
    </xf>
    <xf numFmtId="0" fontId="0" fillId="0" borderId="5" xfId="0" applyBorder="1" applyAlignment="1">
      <alignment wrapText="1"/>
    </xf>
    <xf numFmtId="0" fontId="4" fillId="0" borderId="1" xfId="0" applyFont="1" applyBorder="1" applyAlignment="1">
      <alignment vertical="top" wrapText="1" shrinkToFit="1"/>
    </xf>
    <xf numFmtId="0" fontId="4" fillId="0" borderId="0" xfId="0" applyFont="1" applyAlignment="1">
      <alignment/>
    </xf>
    <xf numFmtId="0" fontId="4" fillId="0" borderId="0" xfId="0" applyFont="1" applyFill="1" applyBorder="1" applyAlignment="1">
      <alignment horizontal="left" vertical="top" wrapText="1" indent="1" shrinkToFit="1"/>
    </xf>
    <xf numFmtId="0" fontId="4" fillId="0" borderId="0" xfId="0" applyFont="1" applyAlignment="1">
      <alignment vertical="top" wrapText="1" shrinkToFit="1"/>
    </xf>
    <xf numFmtId="0" fontId="4" fillId="5" borderId="0" xfId="0" applyFont="1" applyFill="1" applyAlignment="1">
      <alignment/>
    </xf>
    <xf numFmtId="0" fontId="4" fillId="6" borderId="0" xfId="0" applyFont="1" applyFill="1" applyAlignment="1">
      <alignment/>
    </xf>
    <xf numFmtId="0" fontId="4" fillId="0" borderId="1" xfId="0" applyFont="1" applyFill="1" applyBorder="1" applyAlignment="1">
      <alignment horizontal="left" vertical="top" wrapText="1" indent="1" shrinkToFit="1"/>
    </xf>
    <xf numFmtId="0" fontId="4" fillId="0" borderId="1" xfId="0" applyFont="1" applyBorder="1" applyAlignment="1">
      <alignment/>
    </xf>
    <xf numFmtId="0" fontId="12" fillId="0" borderId="1" xfId="15" applyFont="1" applyFill="1" applyBorder="1" applyAlignment="1">
      <alignment horizontal="left" vertical="top" wrapText="1" indent="1" shrinkToFit="1"/>
    </xf>
    <xf numFmtId="0" fontId="4" fillId="0" borderId="0" xfId="0" applyFont="1" applyBorder="1" applyAlignment="1">
      <alignment/>
    </xf>
    <xf numFmtId="0" fontId="4" fillId="0" borderId="0" xfId="0" applyFont="1" applyFill="1" applyAlignment="1">
      <alignment/>
    </xf>
    <xf numFmtId="0" fontId="4" fillId="0" borderId="6" xfId="0" applyFont="1" applyFill="1" applyBorder="1" applyAlignment="1">
      <alignment horizontal="left" vertical="top" wrapText="1" indent="1" shrinkToFit="1"/>
    </xf>
    <xf numFmtId="0" fontId="4" fillId="0" borderId="7" xfId="0" applyFont="1" applyFill="1" applyBorder="1" applyAlignment="1">
      <alignment horizontal="left" vertical="top" wrapText="1" indent="1" shrinkToFit="1"/>
    </xf>
    <xf numFmtId="0" fontId="4" fillId="0" borderId="6" xfId="0" applyFont="1" applyBorder="1" applyAlignment="1">
      <alignment/>
    </xf>
    <xf numFmtId="0" fontId="4" fillId="0" borderId="3" xfId="0" applyFont="1" applyFill="1" applyBorder="1" applyAlignment="1">
      <alignment horizontal="left" vertical="top" wrapText="1" indent="1" shrinkToFit="1"/>
    </xf>
    <xf numFmtId="0" fontId="4" fillId="0" borderId="4" xfId="0" applyFont="1" applyFill="1" applyBorder="1" applyAlignment="1">
      <alignment horizontal="left" vertical="top" wrapText="1" indent="1" shrinkToFit="1"/>
    </xf>
    <xf numFmtId="0" fontId="12" fillId="0" borderId="4" xfId="0" applyFont="1" applyFill="1" applyBorder="1" applyAlignment="1">
      <alignment horizontal="left" vertical="top" wrapText="1" indent="1" shrinkToFit="1"/>
    </xf>
    <xf numFmtId="0" fontId="4" fillId="0" borderId="3" xfId="0" applyFont="1" applyBorder="1" applyAlignment="1">
      <alignment/>
    </xf>
    <xf numFmtId="0" fontId="4" fillId="0" borderId="1"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top" wrapText="1" shrinkToFit="1"/>
    </xf>
    <xf numFmtId="0" fontId="13" fillId="0" borderId="0" xfId="0" applyFont="1" applyAlignment="1">
      <alignment horizontal="left" vertical="top" wrapText="1"/>
    </xf>
    <xf numFmtId="2" fontId="4" fillId="0" borderId="1" xfId="0" applyNumberFormat="1" applyFont="1" applyFill="1" applyBorder="1" applyAlignment="1">
      <alignment horizontal="left" vertical="top" wrapText="1"/>
    </xf>
    <xf numFmtId="2" fontId="4" fillId="0" borderId="0" xfId="0" applyNumberFormat="1" applyFont="1" applyFill="1" applyBorder="1" applyAlignment="1">
      <alignment horizontal="left" vertical="top" wrapText="1"/>
    </xf>
    <xf numFmtId="2" fontId="4" fillId="0" borderId="0" xfId="0" applyNumberFormat="1" applyFont="1" applyFill="1" applyAlignment="1">
      <alignment horizontal="left" vertical="top" wrapText="1"/>
    </xf>
    <xf numFmtId="0" fontId="5" fillId="0" borderId="0" xfId="0" applyFont="1" applyFill="1" applyAlignment="1">
      <alignment horizontal="left" vertical="top" wrapText="1"/>
    </xf>
    <xf numFmtId="0" fontId="5" fillId="0" borderId="1" xfId="0" applyFont="1" applyFill="1" applyBorder="1" applyAlignment="1">
      <alignment horizontal="left" vertical="top"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indent="1" shrinkToFit="1"/>
    </xf>
    <xf numFmtId="0" fontId="3" fillId="3" borderId="1" xfId="0" applyFont="1" applyFill="1" applyBorder="1" applyAlignment="1">
      <alignment horizontal="left" vertical="top" wrapText="1" indent="1" shrinkToFit="1"/>
    </xf>
    <xf numFmtId="0" fontId="14" fillId="0" borderId="0" xfId="0" applyFont="1" applyFill="1" applyBorder="1" applyAlignment="1">
      <alignment/>
    </xf>
    <xf numFmtId="0" fontId="4" fillId="4" borderId="0" xfId="0" applyFont="1" applyFill="1" applyBorder="1" applyAlignment="1">
      <alignment vertical="top" wrapText="1"/>
    </xf>
    <xf numFmtId="0" fontId="4" fillId="4" borderId="6" xfId="0" applyFont="1"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0" borderId="0" xfId="0" applyFont="1" applyAlignment="1">
      <alignment/>
    </xf>
    <xf numFmtId="0" fontId="4" fillId="0" borderId="8" xfId="0" applyFont="1" applyBorder="1" applyAlignment="1">
      <alignment/>
    </xf>
    <xf numFmtId="0" fontId="10" fillId="0" borderId="1" xfId="15" applyBorder="1" applyAlignment="1">
      <alignment horizontal="left" vertical="top" wrapText="1"/>
    </xf>
    <xf numFmtId="0" fontId="15" fillId="0" borderId="0" xfId="0" applyFont="1" applyBorder="1" applyAlignment="1">
      <alignment horizontal="left" vertical="top" wrapText="1"/>
    </xf>
    <xf numFmtId="2" fontId="15" fillId="0" borderId="1" xfId="0" applyNumberFormat="1" applyFont="1" applyBorder="1" applyAlignment="1">
      <alignment horizontal="left" vertical="top" wrapText="1"/>
    </xf>
    <xf numFmtId="2" fontId="15" fillId="0" borderId="0" xfId="0" applyNumberFormat="1" applyFont="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Alignment="1">
      <alignment horizontal="left" vertical="top" wrapText="1"/>
    </xf>
    <xf numFmtId="0" fontId="10" fillId="0" borderId="1" xfId="15" applyFill="1" applyBorder="1" applyAlignment="1">
      <alignment horizontal="left" vertical="top" wrapText="1" indent="1" shrinkToFit="1"/>
    </xf>
    <xf numFmtId="0" fontId="3" fillId="0" borderId="1" xfId="0" applyFont="1" applyFill="1" applyBorder="1" applyAlignment="1">
      <alignment horizontal="left" vertical="top" wrapText="1" indent="1" shrinkToFit="1"/>
    </xf>
    <xf numFmtId="0" fontId="4" fillId="3" borderId="0" xfId="0" applyFont="1" applyFill="1" applyBorder="1" applyAlignment="1">
      <alignment/>
    </xf>
    <xf numFmtId="0" fontId="4" fillId="0" borderId="9" xfId="0" applyFont="1" applyFill="1" applyBorder="1" applyAlignment="1">
      <alignment/>
    </xf>
    <xf numFmtId="0" fontId="17" fillId="0" borderId="0" xfId="0" applyFont="1" applyAlignment="1">
      <alignment horizontal="left" vertical="top" wrapText="1"/>
    </xf>
    <xf numFmtId="0" fontId="17" fillId="0" borderId="1" xfId="0" applyFont="1" applyBorder="1" applyAlignment="1">
      <alignment horizontal="left" vertical="top" wrapText="1"/>
    </xf>
    <xf numFmtId="0" fontId="17" fillId="0" borderId="0" xfId="0" applyFont="1" applyFill="1" applyBorder="1" applyAlignment="1">
      <alignment horizontal="left" vertical="top" wrapText="1"/>
    </xf>
    <xf numFmtId="2" fontId="17" fillId="0" borderId="1" xfId="0" applyNumberFormat="1" applyFont="1" applyBorder="1" applyAlignment="1">
      <alignment horizontal="left" vertical="top" wrapText="1"/>
    </xf>
    <xf numFmtId="0" fontId="5" fillId="4" borderId="0" xfId="0" applyFont="1" applyFill="1" applyBorder="1" applyAlignment="1">
      <alignment horizontal="left" vertical="top" wrapText="1"/>
    </xf>
    <xf numFmtId="0" fontId="9" fillId="4" borderId="0" xfId="0" applyFont="1" applyFill="1" applyBorder="1" applyAlignment="1">
      <alignment horizontal="left" vertical="top" wrapText="1"/>
    </xf>
    <xf numFmtId="0" fontId="7" fillId="0" borderId="0" xfId="0" applyFont="1" applyAlignment="1">
      <alignment horizontal="left" vertical="top" wrapText="1"/>
    </xf>
    <xf numFmtId="0" fontId="7" fillId="0" borderId="1" xfId="0" applyFont="1" applyBorder="1" applyAlignment="1">
      <alignment horizontal="left" vertical="top" wrapText="1"/>
    </xf>
    <xf numFmtId="164" fontId="7" fillId="0" borderId="0" xfId="0" applyNumberFormat="1" applyFont="1" applyBorder="1" applyAlignment="1">
      <alignment horizontal="left" vertical="top" wrapText="1"/>
    </xf>
    <xf numFmtId="164" fontId="7" fillId="0" borderId="1" xfId="0" applyNumberFormat="1" applyFont="1" applyBorder="1" applyAlignment="1">
      <alignment horizontal="left" vertical="top" wrapText="1"/>
    </xf>
    <xf numFmtId="164" fontId="7" fillId="0" borderId="0" xfId="0" applyNumberFormat="1" applyFont="1" applyFill="1" applyBorder="1" applyAlignment="1">
      <alignment horizontal="left" vertical="top" wrapText="1"/>
    </xf>
    <xf numFmtId="164" fontId="7" fillId="0" borderId="0" xfId="0" applyNumberFormat="1" applyFont="1" applyAlignment="1">
      <alignment horizontal="left" vertical="top" wrapText="1"/>
    </xf>
    <xf numFmtId="0" fontId="18"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164" fontId="15" fillId="0" borderId="0" xfId="0" applyNumberFormat="1" applyFont="1" applyFill="1" applyBorder="1" applyAlignment="1">
      <alignment horizontal="left" vertical="top" wrapText="1"/>
    </xf>
    <xf numFmtId="0" fontId="19"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Fill="1" applyAlignment="1">
      <alignment horizontal="left" vertical="top" wrapText="1"/>
    </xf>
    <xf numFmtId="2" fontId="16" fillId="0" borderId="1" xfId="0" applyNumberFormat="1" applyFont="1" applyBorder="1" applyAlignment="1">
      <alignment horizontal="left" vertical="top" wrapText="1"/>
    </xf>
    <xf numFmtId="2" fontId="16" fillId="0" borderId="0" xfId="0" applyNumberFormat="1" applyFont="1" applyBorder="1" applyAlignment="1">
      <alignment horizontal="left" vertical="top" wrapText="1"/>
    </xf>
    <xf numFmtId="2" fontId="16" fillId="0" borderId="0" xfId="0" applyNumberFormat="1" applyFont="1" applyAlignment="1">
      <alignment horizontal="left" vertical="top" wrapText="1"/>
    </xf>
    <xf numFmtId="0" fontId="3" fillId="2" borderId="0" xfId="0" applyFont="1" applyFill="1" applyBorder="1" applyAlignment="1">
      <alignment horizontal="left" vertical="top" wrapText="1"/>
    </xf>
    <xf numFmtId="0" fontId="3" fillId="4" borderId="0" xfId="0" applyFont="1" applyFill="1" applyBorder="1" applyAlignment="1">
      <alignment horizontal="left" vertical="top" wrapText="1"/>
    </xf>
    <xf numFmtId="170" fontId="3" fillId="0" borderId="0" xfId="0" applyNumberFormat="1" applyFont="1" applyAlignment="1">
      <alignment horizontal="left" vertical="top" wrapText="1"/>
    </xf>
    <xf numFmtId="170" fontId="3" fillId="4" borderId="0" xfId="0" applyNumberFormat="1" applyFont="1" applyFill="1" applyAlignment="1">
      <alignment horizontal="left" vertical="top" wrapText="1"/>
    </xf>
    <xf numFmtId="0" fontId="3" fillId="4" borderId="0" xfId="0" applyFont="1" applyFill="1" applyAlignment="1">
      <alignment horizontal="left" vertical="top" wrapText="1"/>
    </xf>
    <xf numFmtId="0" fontId="4" fillId="0" borderId="0" xfId="0" applyFont="1" applyBorder="1" applyAlignment="1">
      <alignment horizontal="center" vertical="top" wrapText="1"/>
    </xf>
    <xf numFmtId="0" fontId="20" fillId="4" borderId="0" xfId="0" applyFont="1" applyFill="1" applyAlignment="1">
      <alignment horizontal="left" vertical="top" wrapText="1"/>
    </xf>
    <xf numFmtId="2" fontId="16" fillId="4" borderId="0" xfId="0" applyNumberFormat="1"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0" xfId="0" applyFont="1" applyFill="1" applyAlignment="1">
      <alignment horizontal="left" vertical="top" wrapText="1"/>
    </xf>
    <xf numFmtId="0" fontId="22" fillId="4" borderId="0" xfId="0" applyFont="1" applyFill="1" applyAlignment="1">
      <alignment horizontal="left" vertical="top" wrapText="1"/>
    </xf>
    <xf numFmtId="2" fontId="19" fillId="4" borderId="0" xfId="0" applyNumberFormat="1" applyFont="1" applyFill="1" applyBorder="1" applyAlignment="1">
      <alignment horizontal="left" vertical="top" wrapText="1"/>
    </xf>
    <xf numFmtId="0" fontId="19" fillId="4" borderId="0" xfId="0" applyFont="1" applyFill="1" applyBorder="1" applyAlignment="1">
      <alignment horizontal="left" vertical="top" wrapText="1"/>
    </xf>
    <xf numFmtId="0" fontId="19" fillId="4" borderId="0" xfId="0" applyFont="1" applyFill="1" applyAlignment="1">
      <alignment horizontal="left" vertical="top" wrapText="1"/>
    </xf>
    <xf numFmtId="0" fontId="20" fillId="6" borderId="0" xfId="0" applyFont="1" applyFill="1" applyAlignment="1">
      <alignment horizontal="left" vertical="top" wrapText="1"/>
    </xf>
    <xf numFmtId="2" fontId="16" fillId="6" borderId="0" xfId="0" applyNumberFormat="1" applyFont="1" applyFill="1" applyBorder="1" applyAlignment="1">
      <alignment horizontal="left" vertical="top" wrapText="1"/>
    </xf>
    <xf numFmtId="0" fontId="16" fillId="6" borderId="0" xfId="0" applyFont="1" applyFill="1" applyBorder="1" applyAlignment="1">
      <alignment horizontal="left" vertical="top" wrapText="1"/>
    </xf>
    <xf numFmtId="0" fontId="16" fillId="6" borderId="0" xfId="0" applyFont="1" applyFill="1" applyAlignment="1">
      <alignment horizontal="left" vertical="top" wrapText="1"/>
    </xf>
    <xf numFmtId="0" fontId="5" fillId="4" borderId="0" xfId="0" applyFont="1" applyFill="1" applyAlignment="1">
      <alignment horizontal="left" vertical="top" wrapText="1"/>
    </xf>
    <xf numFmtId="0" fontId="5" fillId="4" borderId="1" xfId="0" applyFont="1" applyFill="1" applyBorder="1" applyAlignment="1">
      <alignment horizontal="left" vertical="top" wrapText="1"/>
    </xf>
    <xf numFmtId="2" fontId="4" fillId="0" borderId="0" xfId="0" applyNumberFormat="1" applyFont="1" applyBorder="1" applyAlignment="1">
      <alignment horizontal="left" vertical="top" wrapText="1"/>
    </xf>
    <xf numFmtId="0" fontId="16" fillId="0" borderId="0" xfId="0" applyFont="1" applyFill="1" applyAlignment="1">
      <alignment horizontal="left" vertical="top" wrapText="1"/>
    </xf>
    <xf numFmtId="0" fontId="2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 xfId="0" applyFont="1" applyFill="1" applyBorder="1" applyAlignment="1">
      <alignment horizontal="left" vertical="top" wrapText="1"/>
    </xf>
    <xf numFmtId="0" fontId="25" fillId="0" borderId="0" xfId="0" applyFont="1" applyFill="1" applyAlignment="1">
      <alignment horizontal="left" vertical="top" wrapText="1"/>
    </xf>
    <xf numFmtId="0" fontId="20" fillId="3" borderId="0" xfId="0" applyFont="1" applyFill="1" applyAlignment="1">
      <alignment horizontal="left" vertical="top" wrapText="1"/>
    </xf>
    <xf numFmtId="0" fontId="21" fillId="3" borderId="0" xfId="0" applyFont="1" applyFill="1" applyAlignment="1">
      <alignment horizontal="left" vertical="top" wrapText="1"/>
    </xf>
    <xf numFmtId="0" fontId="21" fillId="3" borderId="0" xfId="0" applyFont="1" applyFill="1" applyBorder="1" applyAlignment="1">
      <alignment horizontal="left" vertical="top" wrapText="1"/>
    </xf>
    <xf numFmtId="0" fontId="23" fillId="3" borderId="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1" xfId="0" applyFont="1" applyFill="1" applyBorder="1" applyAlignment="1">
      <alignment horizontal="left" vertical="top" wrapText="1"/>
    </xf>
    <xf numFmtId="0" fontId="24" fillId="3" borderId="0" xfId="0" applyFont="1" applyFill="1" applyAlignment="1">
      <alignment horizontal="left" vertical="top" wrapText="1"/>
    </xf>
    <xf numFmtId="2" fontId="4" fillId="0" borderId="1" xfId="0" applyNumberFormat="1" applyFont="1" applyBorder="1" applyAlignment="1">
      <alignment horizontal="left" vertical="top" wrapText="1"/>
    </xf>
    <xf numFmtId="0" fontId="26" fillId="7" borderId="0" xfId="0" applyFont="1" applyFill="1" applyBorder="1" applyAlignment="1">
      <alignment horizontal="left" vertical="top" wrapText="1"/>
    </xf>
    <xf numFmtId="0" fontId="27" fillId="7" borderId="0" xfId="0" applyFont="1" applyFill="1" applyBorder="1" applyAlignment="1">
      <alignment horizontal="left" vertical="top" wrapText="1"/>
    </xf>
    <xf numFmtId="2" fontId="16" fillId="0" borderId="1" xfId="0" applyNumberFormat="1" applyFont="1" applyFill="1" applyBorder="1" applyAlignment="1">
      <alignment horizontal="left" vertical="top" wrapText="1"/>
    </xf>
    <xf numFmtId="2" fontId="25" fillId="0" borderId="0" xfId="0" applyNumberFormat="1" applyFont="1" applyFill="1" applyBorder="1" applyAlignment="1">
      <alignment horizontal="left" vertical="top" wrapText="1"/>
    </xf>
    <xf numFmtId="2" fontId="25" fillId="0" borderId="0" xfId="0" applyNumberFormat="1" applyFont="1" applyFill="1" applyAlignment="1">
      <alignment horizontal="left" vertical="top" wrapText="1"/>
    </xf>
    <xf numFmtId="0" fontId="21"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2" fontId="25" fillId="0" borderId="1" xfId="0" applyNumberFormat="1" applyFont="1" applyFill="1" applyBorder="1" applyAlignment="1">
      <alignment horizontal="left" vertical="top" wrapText="1"/>
    </xf>
    <xf numFmtId="0" fontId="21" fillId="3" borderId="1" xfId="0" applyFont="1" applyFill="1" applyBorder="1" applyAlignment="1">
      <alignment horizontal="left" vertical="top" wrapText="1"/>
    </xf>
    <xf numFmtId="2" fontId="16" fillId="4" borderId="1" xfId="0" applyNumberFormat="1" applyFont="1" applyFill="1" applyBorder="1" applyAlignment="1">
      <alignment horizontal="left" vertical="top" wrapText="1"/>
    </xf>
    <xf numFmtId="2" fontId="16" fillId="6" borderId="1" xfId="0" applyNumberFormat="1" applyFont="1" applyFill="1" applyBorder="1" applyAlignment="1">
      <alignment horizontal="left" vertical="top" wrapText="1"/>
    </xf>
    <xf numFmtId="2" fontId="19" fillId="4" borderId="1" xfId="0" applyNumberFormat="1" applyFont="1" applyFill="1" applyBorder="1" applyAlignment="1">
      <alignment horizontal="left" vertical="top" wrapText="1"/>
    </xf>
    <xf numFmtId="0" fontId="27" fillId="7" borderId="1" xfId="0" applyFont="1" applyFill="1" applyBorder="1" applyAlignment="1">
      <alignment horizontal="left" vertical="top" wrapText="1"/>
    </xf>
    <xf numFmtId="0" fontId="4" fillId="0" borderId="1" xfId="0" applyFont="1" applyBorder="1" applyAlignment="1">
      <alignment wrapText="1"/>
    </xf>
    <xf numFmtId="0" fontId="4" fillId="0" borderId="1" xfId="0" applyFont="1" applyBorder="1" applyAlignment="1">
      <alignment wrapText="1"/>
    </xf>
    <xf numFmtId="0" fontId="26" fillId="7" borderId="0" xfId="0" applyFont="1" applyFill="1" applyAlignment="1">
      <alignment horizontal="left" vertical="top" wrapText="1"/>
    </xf>
    <xf numFmtId="0" fontId="27" fillId="7" borderId="0" xfId="0" applyFont="1" applyFill="1" applyAlignment="1">
      <alignment horizontal="left" vertical="top" wrapText="1"/>
    </xf>
    <xf numFmtId="9" fontId="4" fillId="0" borderId="1" xfId="0" applyNumberFormat="1" applyFont="1" applyBorder="1" applyAlignment="1">
      <alignment horizontal="left" vertical="top" wrapText="1"/>
    </xf>
    <xf numFmtId="0" fontId="0" fillId="0" borderId="8" xfId="0" applyBorder="1" applyAlignment="1">
      <alignment/>
    </xf>
    <xf numFmtId="0" fontId="0" fillId="0" borderId="1" xfId="0" applyBorder="1" applyAlignment="1">
      <alignment/>
    </xf>
    <xf numFmtId="2" fontId="16" fillId="0" borderId="0" xfId="0" applyNumberFormat="1" applyFont="1" applyFill="1" applyBorder="1" applyAlignment="1">
      <alignment horizontal="left" vertical="top" wrapText="1"/>
    </xf>
    <xf numFmtId="0" fontId="4" fillId="0" borderId="1" xfId="0" applyFont="1" applyBorder="1" applyAlignment="1">
      <alignment horizontal="center" vertical="top" wrapText="1"/>
    </xf>
    <xf numFmtId="2" fontId="3" fillId="0" borderId="0" xfId="0" applyNumberFormat="1" applyFont="1" applyFill="1" applyBorder="1" applyAlignment="1">
      <alignment horizontal="left" vertical="top" wrapText="1"/>
    </xf>
    <xf numFmtId="0" fontId="0" fillId="0" borderId="0" xfId="0" applyFill="1" applyAlignment="1">
      <alignment/>
    </xf>
    <xf numFmtId="1" fontId="6" fillId="0" borderId="0" xfId="0" applyNumberFormat="1" applyFont="1" applyFill="1" applyBorder="1" applyAlignment="1">
      <alignment horizontal="left" vertical="top" wrapText="1"/>
    </xf>
    <xf numFmtId="2" fontId="6" fillId="0" borderId="0" xfId="0" applyNumberFormat="1" applyFont="1" applyFill="1" applyBorder="1" applyAlignment="1">
      <alignment horizontal="left" vertical="top" wrapText="1"/>
    </xf>
    <xf numFmtId="2" fontId="7" fillId="0" borderId="0" xfId="0" applyNumberFormat="1" applyFont="1" applyFill="1" applyBorder="1" applyAlignment="1">
      <alignment horizontal="left" vertical="top" wrapText="1"/>
    </xf>
    <xf numFmtId="2" fontId="15"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xf numFmtId="2" fontId="19" fillId="0" borderId="0" xfId="0" applyNumberFormat="1" applyFont="1" applyFill="1" applyBorder="1" applyAlignment="1">
      <alignment horizontal="left" vertical="top" wrapText="1"/>
    </xf>
    <xf numFmtId="2" fontId="17" fillId="0" borderId="0" xfId="0" applyNumberFormat="1" applyFont="1" applyFill="1" applyBorder="1" applyAlignment="1">
      <alignment horizontal="left" vertical="top" wrapText="1"/>
    </xf>
    <xf numFmtId="0" fontId="27" fillId="0" borderId="0" xfId="0" applyFont="1" applyFill="1" applyAlignment="1">
      <alignment horizontal="left" vertical="top" wrapText="1"/>
    </xf>
    <xf numFmtId="2" fontId="18" fillId="0" borderId="0" xfId="0" applyNumberFormat="1" applyFont="1" applyFill="1" applyBorder="1" applyAlignment="1">
      <alignment horizontal="left" vertical="top" wrapText="1"/>
    </xf>
    <xf numFmtId="0" fontId="0" fillId="0" borderId="0" xfId="0" applyBorder="1" applyAlignment="1">
      <alignment/>
    </xf>
    <xf numFmtId="0" fontId="28" fillId="0" borderId="0" xfId="0" applyFont="1" applyBorder="1" applyAlignment="1">
      <alignment horizontal="left" vertical="top" wrapText="1"/>
    </xf>
    <xf numFmtId="0" fontId="4" fillId="0" borderId="3" xfId="0" applyFont="1" applyFill="1" applyBorder="1" applyAlignment="1">
      <alignment horizontal="left" vertical="top" wrapText="1" indent="1"/>
    </xf>
    <xf numFmtId="0" fontId="4" fillId="0" borderId="7" xfId="0" applyNumberFormat="1" applyFont="1" applyFill="1" applyBorder="1" applyAlignment="1">
      <alignment horizontal="left" vertical="top" wrapText="1" shrinkToFit="1"/>
    </xf>
    <xf numFmtId="0" fontId="4" fillId="0" borderId="6" xfId="0" applyNumberFormat="1" applyFont="1" applyFill="1" applyBorder="1" applyAlignment="1">
      <alignment horizontal="left" vertical="top" wrapText="1" shrinkToFit="1"/>
    </xf>
    <xf numFmtId="0" fontId="4" fillId="0" borderId="1" xfId="0" applyFont="1" applyBorder="1" applyAlignment="1">
      <alignment horizontal="center" vertical="top" wrapText="1"/>
    </xf>
    <xf numFmtId="0" fontId="3" fillId="3" borderId="1" xfId="0" applyFont="1" applyFill="1" applyBorder="1" applyAlignment="1">
      <alignment horizontal="left" vertical="top" wrapText="1" shrinkToFit="1"/>
    </xf>
    <xf numFmtId="0" fontId="3" fillId="3" borderId="0" xfId="0" applyFont="1" applyFill="1" applyBorder="1" applyAlignment="1">
      <alignment horizontal="left" vertical="top" wrapText="1" shrinkToFit="1"/>
    </xf>
    <xf numFmtId="0" fontId="4" fillId="0" borderId="9" xfId="0" applyFont="1" applyFill="1" applyBorder="1" applyAlignment="1">
      <alignment horizontal="left" vertical="top" wrapText="1" shrinkToFit="1"/>
    </xf>
    <xf numFmtId="0" fontId="4" fillId="0" borderId="10" xfId="0" applyFont="1" applyFill="1" applyBorder="1" applyAlignment="1">
      <alignment horizontal="left" vertical="top" wrapText="1" shrinkToFit="1"/>
    </xf>
    <xf numFmtId="0" fontId="4" fillId="0" borderId="1" xfId="0" applyFont="1" applyFill="1" applyBorder="1" applyAlignment="1">
      <alignment horizontal="left" vertical="top" wrapText="1" shrinkToFit="1"/>
    </xf>
    <xf numFmtId="0" fontId="4" fillId="0" borderId="0" xfId="0" applyFont="1" applyFill="1" applyBorder="1" applyAlignment="1">
      <alignment horizontal="left" vertical="top" wrapText="1" shrinkToFit="1"/>
    </xf>
    <xf numFmtId="0" fontId="10" fillId="0" borderId="1" xfId="15" applyFill="1" applyBorder="1" applyAlignment="1">
      <alignment horizontal="left" vertical="top" wrapText="1" shrinkToFit="1"/>
    </xf>
    <xf numFmtId="0" fontId="10" fillId="0" borderId="0" xfId="15" applyFill="1" applyBorder="1" applyAlignment="1">
      <alignment horizontal="left" vertical="top" wrapText="1" shrinkToFit="1"/>
    </xf>
    <xf numFmtId="0" fontId="3" fillId="3" borderId="1" xfId="0" applyFont="1" applyFill="1" applyBorder="1" applyAlignment="1">
      <alignment horizontal="left" vertical="top" wrapText="1" indent="1" shrinkToFit="1"/>
    </xf>
    <xf numFmtId="0" fontId="4" fillId="3" borderId="0" xfId="0" applyFont="1" applyFill="1" applyBorder="1" applyAlignment="1">
      <alignment horizontal="left" vertical="top" wrapText="1" indent="1"/>
    </xf>
    <xf numFmtId="0" fontId="4" fillId="0" borderId="7" xfId="0" applyFont="1" applyFill="1" applyBorder="1" applyAlignment="1">
      <alignment horizontal="left" vertical="top" wrapText="1" indent="1" shrinkToFit="1"/>
    </xf>
    <xf numFmtId="0" fontId="4" fillId="0" borderId="6" xfId="0" applyFont="1" applyFill="1" applyBorder="1" applyAlignment="1">
      <alignment horizontal="left" vertical="top" wrapText="1" indent="1"/>
    </xf>
    <xf numFmtId="0" fontId="4" fillId="0" borderId="1" xfId="0" applyFont="1" applyFill="1" applyBorder="1" applyAlignment="1">
      <alignment horizontal="left" vertical="top" wrapText="1" indent="1" shrinkToFit="1"/>
    </xf>
    <xf numFmtId="0" fontId="4" fillId="0" borderId="0" xfId="0" applyFont="1" applyFill="1" applyBorder="1" applyAlignment="1">
      <alignment horizontal="left" vertical="top" wrapText="1" indent="1"/>
    </xf>
    <xf numFmtId="0" fontId="12" fillId="0" borderId="1" xfId="15" applyFont="1" applyFill="1" applyBorder="1" applyAlignment="1">
      <alignment horizontal="left" vertical="top" wrapText="1" indent="1" shrinkToFit="1"/>
    </xf>
    <xf numFmtId="0" fontId="4" fillId="0" borderId="6" xfId="0" applyFont="1" applyFill="1" applyBorder="1" applyAlignment="1">
      <alignment horizontal="left" vertical="top" wrapText="1" indent="1" shrinkToFit="1"/>
    </xf>
    <xf numFmtId="0" fontId="12" fillId="0" borderId="3" xfId="0" applyNumberFormat="1" applyFont="1" applyFill="1" applyBorder="1" applyAlignment="1">
      <alignment horizontal="left" vertical="top" wrapText="1" indent="1" shrinkToFit="1"/>
    </xf>
    <xf numFmtId="0" fontId="4" fillId="0" borderId="2" xfId="0" applyFont="1" applyBorder="1" applyAlignment="1">
      <alignment horizontal="center" vertical="top" wrapText="1"/>
    </xf>
    <xf numFmtId="0" fontId="4" fillId="0" borderId="0" xfId="0" applyFont="1" applyBorder="1" applyAlignment="1">
      <alignment horizontal="center" vertical="top" wrapText="1"/>
    </xf>
    <xf numFmtId="0" fontId="3" fillId="3" borderId="1" xfId="0" applyFont="1" applyFill="1" applyBorder="1" applyAlignment="1">
      <alignment horizontal="center" vertical="top" wrapText="1"/>
    </xf>
    <xf numFmtId="0" fontId="3" fillId="3" borderId="0" xfId="0" applyFont="1" applyFill="1" applyBorder="1" applyAlignment="1">
      <alignment horizontal="center" vertical="top"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5" fillId="0" borderId="0" xfId="0" applyFont="1" applyAlignment="1">
      <alignment horizontal="left" vertical="top" wrapText="1"/>
    </xf>
    <xf numFmtId="0" fontId="0" fillId="0" borderId="1" xfId="0" applyBorder="1" applyAlignment="1">
      <alignment horizontal="center"/>
    </xf>
    <xf numFmtId="0" fontId="0" fillId="0" borderId="2" xfId="0"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Liste1" displayName="Liste1" ref="A174:A180" totalsRowShown="0">
  <autoFilter ref="A174:A180"/>
  <tableColumns count="1">
    <tableColumn id="1" name="Type"/>
  </tableColumns>
  <tableStyleInfo showFirstColumn="0" showLastColumn="0" showRowStripes="1" showColumnStripes="0"/>
</table>
</file>

<file path=xl/tables/table2.xml><?xml version="1.0" encoding="utf-8"?>
<table xmlns="http://schemas.openxmlformats.org/spreadsheetml/2006/main" id="2" name="Liste2" displayName="Liste2" ref="B174:B190" totalsRowShown="0">
  <autoFilter ref="B174:B190"/>
  <tableColumns count="1">
    <tableColumn id="1" name="Granulométrie"/>
  </tableColumns>
  <tableStyleInfo showFirstColumn="0" showLastColumn="0" showRowStripes="1" showColumnStripes="0"/>
</table>
</file>

<file path=xl/tables/table3.xml><?xml version="1.0" encoding="utf-8"?>
<table xmlns="http://schemas.openxmlformats.org/spreadsheetml/2006/main" id="4" name="Liste4" displayName="Liste4" ref="C174:H191" totalsRowShown="0">
  <autoFilter ref="C174:H191"/>
  <tableColumns count="6">
    <tableColumn id="1" name="Conditions "/>
    <tableColumn id="3" name="Regie"/>
    <tableColumn id="8" name="Colonne2"/>
    <tableColumn id="4" name="Silex"/>
    <tableColumn id="5" name="Préservation (P)"/>
    <tableColumn id="6" name="Carrière"/>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iag.gartempe-buissi&#232;re@cg86.fr" TargetMode="External" /><Relationship Id="rId2" Type="http://schemas.openxmlformats.org/officeDocument/2006/relationships/hyperlink" Target="mailto:siag.gartempe-buissi&#232;re@cg86.fr" TargetMode="External" /><Relationship Id="rId3" Type="http://schemas.openxmlformats.org/officeDocument/2006/relationships/hyperlink" Target="mailto:sia.couasnon@wanadoo.fr" TargetMode="External" /><Relationship Id="rId4" Type="http://schemas.openxmlformats.org/officeDocument/2006/relationships/hyperlink" Target="mailto:m.ribeyrolles@sevre-nantaise.com" TargetMode="External" /><Relationship Id="rId5" Type="http://schemas.openxmlformats.org/officeDocument/2006/relationships/hyperlink" Target="mailto:f!.cailleaud@sevre-nantaise.com"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Y259"/>
  <sheetViews>
    <sheetView zoomScale="85" zoomScaleNormal="85" workbookViewId="0" topLeftCell="A1">
      <pane xSplit="1" ySplit="4" topLeftCell="B5" activePane="bottomRight" state="frozen"/>
      <selection pane="topLeft" activeCell="A1" sqref="A1"/>
      <selection pane="topRight" activeCell="C1" sqref="C1"/>
      <selection pane="bottomLeft" activeCell="A4" sqref="A4"/>
      <selection pane="bottomRight" activeCell="D18" sqref="A15:D18"/>
    </sheetView>
  </sheetViews>
  <sheetFormatPr defaultColWidth="11.421875" defaultRowHeight="12.75"/>
  <cols>
    <col min="1" max="1" width="17.7109375" style="56" customWidth="1"/>
    <col min="2" max="2" width="28.00390625" style="52" customWidth="1"/>
    <col min="3" max="3" width="31.8515625" style="58" customWidth="1"/>
    <col min="4" max="4" width="35.00390625" style="58" customWidth="1"/>
    <col min="5" max="5" width="29.8515625" style="58" customWidth="1"/>
    <col min="6" max="6" width="35.7109375" style="58" customWidth="1"/>
    <col min="7" max="7" width="35.140625" style="58" customWidth="1"/>
    <col min="8" max="8" width="35.8515625" style="58" customWidth="1"/>
    <col min="9" max="9" width="35.7109375" style="58" customWidth="1"/>
    <col min="10" max="10" width="32.8515625" style="58" customWidth="1"/>
    <col min="11" max="11" width="32.28125" style="58" customWidth="1"/>
    <col min="12" max="12" width="31.7109375" style="58" customWidth="1"/>
    <col min="13" max="13" width="32.7109375" style="58" customWidth="1"/>
    <col min="14" max="14" width="30.28125" style="58" customWidth="1"/>
    <col min="15" max="15" width="32.57421875" style="58" customWidth="1"/>
    <col min="16" max="16" width="41.140625" style="58" customWidth="1"/>
    <col min="17" max="17" width="35.421875" style="60" customWidth="1"/>
    <col min="18" max="18" width="28.28125" style="60" customWidth="1"/>
    <col min="19" max="19" width="25.00390625" style="60" customWidth="1"/>
    <col min="20" max="20" width="24.421875" style="52" customWidth="1"/>
    <col min="21" max="21" width="23.57421875" style="52" customWidth="1"/>
    <col min="22" max="22" width="24.140625" style="52" customWidth="1"/>
    <col min="23" max="23" width="59.57421875" style="58" customWidth="1"/>
    <col min="24" max="32" width="32.57421875" style="58" customWidth="1"/>
    <col min="33" max="16384" width="11.421875" style="52" customWidth="1"/>
  </cols>
  <sheetData>
    <row r="1" spans="1:32" ht="12">
      <c r="A1" s="61"/>
      <c r="C1" s="60"/>
      <c r="D1" s="60"/>
      <c r="E1" s="60"/>
      <c r="F1" s="60"/>
      <c r="G1" s="60"/>
      <c r="H1" s="60"/>
      <c r="I1" s="60"/>
      <c r="J1" s="60"/>
      <c r="K1" s="60"/>
      <c r="L1" s="60"/>
      <c r="M1" s="60"/>
      <c r="N1" s="60"/>
      <c r="O1" s="60"/>
      <c r="P1" s="60"/>
      <c r="W1" s="60"/>
      <c r="X1" s="60"/>
      <c r="Y1" s="60"/>
      <c r="Z1" s="60"/>
      <c r="AA1" s="60"/>
      <c r="AB1" s="60"/>
      <c r="AC1" s="60"/>
      <c r="AD1" s="60"/>
      <c r="AE1" s="60"/>
      <c r="AF1" s="60"/>
    </row>
    <row r="2" s="71" customFormat="1" ht="12">
      <c r="A2" s="82" t="s">
        <v>455</v>
      </c>
    </row>
    <row r="3" s="70" customFormat="1" ht="12"/>
    <row r="4" spans="1:103" s="55" customFormat="1" ht="16.5" customHeight="1">
      <c r="A4" s="79" t="s">
        <v>12</v>
      </c>
      <c r="B4" s="80" t="s">
        <v>114</v>
      </c>
      <c r="C4" s="81" t="s">
        <v>117</v>
      </c>
      <c r="D4" s="81" t="s">
        <v>120</v>
      </c>
      <c r="E4" s="81" t="s">
        <v>15</v>
      </c>
      <c r="F4" s="81" t="s">
        <v>125</v>
      </c>
      <c r="G4" s="81" t="s">
        <v>69</v>
      </c>
      <c r="H4" s="81" t="s">
        <v>57</v>
      </c>
      <c r="I4" s="81" t="s">
        <v>136</v>
      </c>
      <c r="J4" s="81" t="s">
        <v>142</v>
      </c>
      <c r="K4" s="81" t="s">
        <v>146</v>
      </c>
      <c r="L4" s="81" t="s">
        <v>151</v>
      </c>
      <c r="M4" s="81" t="s">
        <v>159</v>
      </c>
      <c r="N4" s="81" t="s">
        <v>163</v>
      </c>
      <c r="O4" s="81" t="s">
        <v>169</v>
      </c>
      <c r="P4" s="201" t="s">
        <v>174</v>
      </c>
      <c r="Q4" s="202"/>
      <c r="R4" s="202"/>
      <c r="S4" s="202"/>
      <c r="T4" s="202"/>
      <c r="U4" s="202"/>
      <c r="V4" s="202"/>
      <c r="W4" s="81" t="s">
        <v>225</v>
      </c>
      <c r="X4" s="193" t="s">
        <v>235</v>
      </c>
      <c r="Y4" s="194"/>
      <c r="Z4" s="194"/>
      <c r="AA4" s="97"/>
      <c r="AB4" s="97"/>
      <c r="AC4" s="97"/>
      <c r="AD4" s="97"/>
      <c r="AE4" s="97"/>
      <c r="AF4" s="97"/>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row>
    <row r="5" spans="1:103" ht="12">
      <c r="A5" s="83" t="s">
        <v>14</v>
      </c>
      <c r="B5" s="53"/>
      <c r="C5" s="57"/>
      <c r="D5" s="57"/>
      <c r="E5" s="57"/>
      <c r="F5" s="57"/>
      <c r="G5" s="57"/>
      <c r="H5" s="57"/>
      <c r="I5" s="57" t="s">
        <v>137</v>
      </c>
      <c r="J5" s="57" t="s">
        <v>105</v>
      </c>
      <c r="K5" s="57" t="s">
        <v>147</v>
      </c>
      <c r="L5" s="57" t="s">
        <v>152</v>
      </c>
      <c r="M5" s="57" t="s">
        <v>152</v>
      </c>
      <c r="N5" s="57" t="s">
        <v>456</v>
      </c>
      <c r="O5" s="57" t="s">
        <v>170</v>
      </c>
      <c r="P5" s="57"/>
      <c r="Q5" s="53" t="s">
        <v>181</v>
      </c>
      <c r="R5" s="53" t="s">
        <v>185</v>
      </c>
      <c r="S5" s="53" t="s">
        <v>188</v>
      </c>
      <c r="T5" s="53" t="s">
        <v>190</v>
      </c>
      <c r="U5" s="53" t="s">
        <v>191</v>
      </c>
      <c r="V5" s="53" t="s">
        <v>193</v>
      </c>
      <c r="W5" s="57" t="s">
        <v>226</v>
      </c>
      <c r="X5" s="57" t="s">
        <v>236</v>
      </c>
      <c r="Y5" s="57" t="s">
        <v>243</v>
      </c>
      <c r="Z5" s="57" t="s">
        <v>246</v>
      </c>
      <c r="AA5" s="57"/>
      <c r="AB5" s="57"/>
      <c r="AC5" s="57"/>
      <c r="AD5" s="57"/>
      <c r="AE5" s="57"/>
      <c r="AF5" s="57"/>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row>
    <row r="6" spans="1:103" s="64" customFormat="1" ht="12">
      <c r="A6" s="84" t="s">
        <v>111</v>
      </c>
      <c r="B6" s="62"/>
      <c r="C6" s="63"/>
      <c r="D6" s="63"/>
      <c r="E6" s="63"/>
      <c r="F6" s="63"/>
      <c r="G6" s="63"/>
      <c r="H6" s="63">
        <v>37</v>
      </c>
      <c r="I6" s="63">
        <v>37</v>
      </c>
      <c r="J6" s="63">
        <v>79</v>
      </c>
      <c r="K6" s="63" t="s">
        <v>148</v>
      </c>
      <c r="L6" s="63" t="s">
        <v>148</v>
      </c>
      <c r="M6" s="63" t="s">
        <v>148</v>
      </c>
      <c r="N6" s="63" t="s">
        <v>148</v>
      </c>
      <c r="O6" s="63" t="s">
        <v>148</v>
      </c>
      <c r="P6" s="203" t="s">
        <v>175</v>
      </c>
      <c r="Q6" s="204"/>
      <c r="R6" s="204"/>
      <c r="S6" s="204"/>
      <c r="T6" s="204"/>
      <c r="U6" s="204"/>
      <c r="V6" s="204"/>
      <c r="W6" s="63">
        <v>79</v>
      </c>
      <c r="X6" s="63">
        <v>79</v>
      </c>
      <c r="Y6" s="63">
        <v>79</v>
      </c>
      <c r="Z6" s="63">
        <v>79</v>
      </c>
      <c r="AA6" s="63"/>
      <c r="AB6" s="63"/>
      <c r="AC6" s="63"/>
      <c r="AD6" s="63"/>
      <c r="AE6" s="63"/>
      <c r="AF6" s="63"/>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row>
    <row r="7" spans="1:103" ht="12.75" customHeight="1">
      <c r="A7" s="83" t="s">
        <v>108</v>
      </c>
      <c r="B7" s="53"/>
      <c r="C7" s="57" t="s">
        <v>104</v>
      </c>
      <c r="D7" s="57" t="s">
        <v>104</v>
      </c>
      <c r="E7" s="57" t="s">
        <v>104</v>
      </c>
      <c r="F7" s="57"/>
      <c r="G7" s="57" t="s">
        <v>195</v>
      </c>
      <c r="H7" s="57" t="s">
        <v>99</v>
      </c>
      <c r="I7" s="57" t="s">
        <v>99</v>
      </c>
      <c r="J7" s="57"/>
      <c r="K7" s="57"/>
      <c r="L7" s="57" t="s">
        <v>196</v>
      </c>
      <c r="M7" s="57" t="s">
        <v>82</v>
      </c>
      <c r="N7" s="57" t="s">
        <v>198</v>
      </c>
      <c r="O7" s="57" t="s">
        <v>200</v>
      </c>
      <c r="P7" s="205" t="s">
        <v>97</v>
      </c>
      <c r="Q7" s="206"/>
      <c r="R7" s="206"/>
      <c r="S7" s="206"/>
      <c r="T7" s="206"/>
      <c r="U7" s="206"/>
      <c r="V7" s="206"/>
      <c r="W7" s="57" t="s">
        <v>229</v>
      </c>
      <c r="X7" s="195" t="s">
        <v>237</v>
      </c>
      <c r="Y7" s="196"/>
      <c r="Z7" s="196"/>
      <c r="AA7" s="98"/>
      <c r="AB7" s="98"/>
      <c r="AC7" s="98"/>
      <c r="AD7" s="98"/>
      <c r="AE7" s="98"/>
      <c r="AF7" s="98"/>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row>
    <row r="8" spans="1:103" ht="12.75" customHeight="1">
      <c r="A8" s="83" t="s">
        <v>217</v>
      </c>
      <c r="B8" s="53"/>
      <c r="C8" s="57"/>
      <c r="D8" s="57"/>
      <c r="E8" s="57"/>
      <c r="F8" s="57"/>
      <c r="G8" s="57" t="s">
        <v>102</v>
      </c>
      <c r="H8" s="57" t="s">
        <v>100</v>
      </c>
      <c r="I8" s="57" t="s">
        <v>100</v>
      </c>
      <c r="J8" s="57"/>
      <c r="K8" s="57"/>
      <c r="L8" s="57" t="s">
        <v>95</v>
      </c>
      <c r="M8" s="57" t="s">
        <v>197</v>
      </c>
      <c r="N8" s="57" t="s">
        <v>199</v>
      </c>
      <c r="O8" s="57" t="s">
        <v>201</v>
      </c>
      <c r="P8" s="57" t="s">
        <v>72</v>
      </c>
      <c r="Q8" s="53"/>
      <c r="R8" s="53"/>
      <c r="S8" s="53"/>
      <c r="T8" s="53"/>
      <c r="U8" s="53"/>
      <c r="V8" s="53"/>
      <c r="W8" s="57" t="s">
        <v>227</v>
      </c>
      <c r="X8" s="197" t="s">
        <v>238</v>
      </c>
      <c r="Y8" s="198"/>
      <c r="Z8" s="198"/>
      <c r="AA8" s="69"/>
      <c r="AB8" s="69"/>
      <c r="AC8" s="69"/>
      <c r="AD8" s="69"/>
      <c r="AE8" s="69"/>
      <c r="AF8" s="69"/>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row>
    <row r="9" spans="1:103" ht="12" customHeight="1">
      <c r="A9" s="83" t="s">
        <v>218</v>
      </c>
      <c r="B9" s="53"/>
      <c r="C9" s="57"/>
      <c r="D9" s="57"/>
      <c r="E9" s="57"/>
      <c r="F9" s="57"/>
      <c r="G9" s="57"/>
      <c r="H9" s="57" t="s">
        <v>131</v>
      </c>
      <c r="I9" s="57" t="s">
        <v>131</v>
      </c>
      <c r="J9" s="57"/>
      <c r="K9" s="57"/>
      <c r="L9" s="87" t="s">
        <v>153</v>
      </c>
      <c r="M9" s="88" t="s">
        <v>153</v>
      </c>
      <c r="N9" s="59" t="s">
        <v>164</v>
      </c>
      <c r="O9" s="59" t="s">
        <v>164</v>
      </c>
      <c r="P9" s="207" t="s">
        <v>176</v>
      </c>
      <c r="Q9" s="206"/>
      <c r="R9" s="206"/>
      <c r="S9" s="206"/>
      <c r="T9" s="206"/>
      <c r="U9" s="206"/>
      <c r="V9" s="206"/>
      <c r="W9" s="95" t="s">
        <v>228</v>
      </c>
      <c r="X9" s="199" t="s">
        <v>239</v>
      </c>
      <c r="Y9" s="200"/>
      <c r="Z9" s="200"/>
      <c r="AA9" s="69"/>
      <c r="AB9" s="69"/>
      <c r="AC9" s="69"/>
      <c r="AD9" s="69"/>
      <c r="AE9" s="69"/>
      <c r="AF9" s="69"/>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row>
    <row r="10" spans="1:103" s="64" customFormat="1" ht="28.5" customHeight="1">
      <c r="A10" s="84" t="s">
        <v>219</v>
      </c>
      <c r="B10" s="62"/>
      <c r="C10" s="63"/>
      <c r="D10" s="63"/>
      <c r="E10" s="63"/>
      <c r="F10" s="63"/>
      <c r="G10" s="63" t="s">
        <v>103</v>
      </c>
      <c r="H10" s="63" t="s">
        <v>132</v>
      </c>
      <c r="I10" s="63" t="s">
        <v>132</v>
      </c>
      <c r="J10" s="63"/>
      <c r="K10" s="63"/>
      <c r="L10" s="63" t="s">
        <v>154</v>
      </c>
      <c r="M10" s="63" t="s">
        <v>154</v>
      </c>
      <c r="N10" s="63" t="s">
        <v>165</v>
      </c>
      <c r="O10" s="63" t="s">
        <v>165</v>
      </c>
      <c r="P10" s="203" t="s">
        <v>177</v>
      </c>
      <c r="Q10" s="204"/>
      <c r="R10" s="204"/>
      <c r="S10" s="204"/>
      <c r="T10" s="204"/>
      <c r="U10" s="204"/>
      <c r="V10" s="204"/>
      <c r="W10" s="63"/>
      <c r="X10" s="63"/>
      <c r="Y10" s="63"/>
      <c r="Z10" s="63"/>
      <c r="AA10" s="63"/>
      <c r="AB10" s="63"/>
      <c r="AC10" s="63"/>
      <c r="AD10" s="63"/>
      <c r="AE10" s="63"/>
      <c r="AF10" s="63"/>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row>
    <row r="11" spans="1:103" ht="12">
      <c r="A11" s="83" t="s">
        <v>109</v>
      </c>
      <c r="B11" s="53"/>
      <c r="C11" s="57"/>
      <c r="D11" s="57"/>
      <c r="E11" s="57">
        <v>323</v>
      </c>
      <c r="F11" s="57"/>
      <c r="G11" s="57">
        <v>580</v>
      </c>
      <c r="H11" s="57">
        <v>4500</v>
      </c>
      <c r="I11" s="57"/>
      <c r="J11" s="57" t="s">
        <v>143</v>
      </c>
      <c r="K11" s="57"/>
      <c r="L11" s="57" t="s">
        <v>155</v>
      </c>
      <c r="M11" s="57"/>
      <c r="N11" s="57">
        <v>960</v>
      </c>
      <c r="O11" s="57">
        <v>700</v>
      </c>
      <c r="P11" s="205">
        <v>2200</v>
      </c>
      <c r="Q11" s="206"/>
      <c r="R11" s="206"/>
      <c r="S11" s="206"/>
      <c r="T11" s="206"/>
      <c r="U11" s="206"/>
      <c r="V11" s="206"/>
      <c r="W11" s="57" t="s">
        <v>230</v>
      </c>
      <c r="X11" s="57" t="s">
        <v>240</v>
      </c>
      <c r="Y11" s="57" t="s">
        <v>244</v>
      </c>
      <c r="Z11" s="57" t="s">
        <v>247</v>
      </c>
      <c r="AA11" s="57"/>
      <c r="AB11" s="57"/>
      <c r="AC11" s="57"/>
      <c r="AD11" s="57"/>
      <c r="AE11" s="57"/>
      <c r="AF11" s="57"/>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row>
    <row r="12" spans="1:103" s="64" customFormat="1" ht="74.25" customHeight="1">
      <c r="A12" s="84" t="s">
        <v>89</v>
      </c>
      <c r="B12" s="62" t="s">
        <v>115</v>
      </c>
      <c r="C12" s="63" t="s">
        <v>206</v>
      </c>
      <c r="D12" s="63" t="s">
        <v>207</v>
      </c>
      <c r="E12" s="63" t="s">
        <v>208</v>
      </c>
      <c r="F12" s="63"/>
      <c r="G12" s="63" t="s">
        <v>128</v>
      </c>
      <c r="H12" s="63" t="s">
        <v>107</v>
      </c>
      <c r="I12" s="63" t="s">
        <v>138</v>
      </c>
      <c r="J12" s="63" t="s">
        <v>209</v>
      </c>
      <c r="K12" s="63"/>
      <c r="L12" s="63" t="s">
        <v>210</v>
      </c>
      <c r="M12" s="63" t="s">
        <v>160</v>
      </c>
      <c r="N12" s="63" t="s">
        <v>166</v>
      </c>
      <c r="O12" s="63" t="s">
        <v>171</v>
      </c>
      <c r="P12" s="190" t="s">
        <v>178</v>
      </c>
      <c r="Q12" s="191"/>
      <c r="R12" s="191"/>
      <c r="S12" s="191"/>
      <c r="T12" s="191"/>
      <c r="U12" s="191"/>
      <c r="V12" s="191"/>
      <c r="W12" s="63" t="s">
        <v>231</v>
      </c>
      <c r="X12" s="63" t="s">
        <v>241</v>
      </c>
      <c r="Y12" s="63" t="s">
        <v>245</v>
      </c>
      <c r="Z12" s="63" t="s">
        <v>248</v>
      </c>
      <c r="AA12" s="63"/>
      <c r="AB12" s="63"/>
      <c r="AC12" s="63"/>
      <c r="AD12" s="63"/>
      <c r="AE12" s="63"/>
      <c r="AF12" s="63"/>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row>
    <row r="13" spans="1:103" ht="126" customHeight="1">
      <c r="A13" s="83" t="s">
        <v>216</v>
      </c>
      <c r="B13" s="53" t="s">
        <v>116</v>
      </c>
      <c r="C13" s="57" t="s">
        <v>118</v>
      </c>
      <c r="D13" s="57" t="s">
        <v>121</v>
      </c>
      <c r="E13" s="57" t="s">
        <v>122</v>
      </c>
      <c r="F13" s="57" t="s">
        <v>126</v>
      </c>
      <c r="G13" s="57" t="s">
        <v>129</v>
      </c>
      <c r="H13" s="57" t="s">
        <v>133</v>
      </c>
      <c r="I13" s="57" t="s">
        <v>139</v>
      </c>
      <c r="J13" s="57" t="s">
        <v>49</v>
      </c>
      <c r="K13" s="57" t="s">
        <v>149</v>
      </c>
      <c r="L13" s="57" t="s">
        <v>156</v>
      </c>
      <c r="M13" s="57"/>
      <c r="N13" s="57"/>
      <c r="O13" s="57"/>
      <c r="P13" s="57" t="s">
        <v>179</v>
      </c>
      <c r="Q13" s="53" t="s">
        <v>182</v>
      </c>
      <c r="R13" s="53" t="s">
        <v>187</v>
      </c>
      <c r="S13" s="53" t="s">
        <v>189</v>
      </c>
      <c r="T13" s="53"/>
      <c r="U13" s="53" t="s">
        <v>192</v>
      </c>
      <c r="V13" s="53" t="s">
        <v>194</v>
      </c>
      <c r="W13" s="57"/>
      <c r="X13" s="57"/>
      <c r="Y13" s="57"/>
      <c r="Z13" s="57"/>
      <c r="AA13" s="57"/>
      <c r="AB13" s="57"/>
      <c r="AC13" s="57"/>
      <c r="AD13" s="57"/>
      <c r="AE13" s="57"/>
      <c r="AF13" s="57"/>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row>
    <row r="14" spans="1:103" ht="92.25" customHeight="1">
      <c r="A14" s="83" t="s">
        <v>112</v>
      </c>
      <c r="B14" s="53"/>
      <c r="C14" s="57"/>
      <c r="D14" s="57"/>
      <c r="E14" s="57"/>
      <c r="F14" s="57"/>
      <c r="G14" s="57"/>
      <c r="H14" s="57"/>
      <c r="I14" s="57"/>
      <c r="J14" s="57"/>
      <c r="K14" s="57"/>
      <c r="L14" s="57"/>
      <c r="M14" s="57" t="s">
        <v>161</v>
      </c>
      <c r="N14" s="57" t="s">
        <v>167</v>
      </c>
      <c r="O14" s="57" t="s">
        <v>172</v>
      </c>
      <c r="P14" s="57"/>
      <c r="Q14" s="53"/>
      <c r="R14" s="53"/>
      <c r="S14" s="53"/>
      <c r="T14" s="53" t="s">
        <v>222</v>
      </c>
      <c r="U14" s="53"/>
      <c r="V14" s="53"/>
      <c r="W14" s="96" t="s">
        <v>232</v>
      </c>
      <c r="X14" s="57" t="s">
        <v>242</v>
      </c>
      <c r="Y14" s="57"/>
      <c r="Z14" s="57" t="s">
        <v>249</v>
      </c>
      <c r="AA14" s="57"/>
      <c r="AB14" s="57"/>
      <c r="AC14" s="57"/>
      <c r="AD14" s="57"/>
      <c r="AE14" s="57"/>
      <c r="AF14" s="57"/>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row>
    <row r="15" spans="1:103" s="64" customFormat="1" ht="44.25" customHeight="1">
      <c r="A15" s="84" t="s">
        <v>42</v>
      </c>
      <c r="B15" s="62"/>
      <c r="C15" s="63"/>
      <c r="D15" s="63"/>
      <c r="E15" s="63"/>
      <c r="F15" s="63"/>
      <c r="G15" s="63" t="s">
        <v>130</v>
      </c>
      <c r="H15" s="63"/>
      <c r="I15" s="63"/>
      <c r="J15" s="63"/>
      <c r="K15" s="63"/>
      <c r="L15" s="63" t="s">
        <v>157</v>
      </c>
      <c r="M15" s="63"/>
      <c r="N15" s="63"/>
      <c r="O15" s="63"/>
      <c r="P15" s="63"/>
      <c r="Q15" s="62" t="s">
        <v>183</v>
      </c>
      <c r="R15" s="62" t="s">
        <v>186</v>
      </c>
      <c r="S15" s="62"/>
      <c r="T15" s="62" t="s">
        <v>223</v>
      </c>
      <c r="U15" s="62" t="s">
        <v>220</v>
      </c>
      <c r="V15" s="62" t="s">
        <v>221</v>
      </c>
      <c r="W15" s="63"/>
      <c r="X15" s="63"/>
      <c r="Y15" s="63"/>
      <c r="Z15" s="63"/>
      <c r="AA15" s="63"/>
      <c r="AB15" s="63"/>
      <c r="AC15" s="63"/>
      <c r="AD15" s="63"/>
      <c r="AE15" s="63"/>
      <c r="AF15" s="63"/>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row>
    <row r="16" spans="1:103" ht="28.5" customHeight="1">
      <c r="A16" s="83" t="s">
        <v>113</v>
      </c>
      <c r="B16" s="53"/>
      <c r="C16" s="57" t="s">
        <v>119</v>
      </c>
      <c r="D16" s="57" t="s">
        <v>119</v>
      </c>
      <c r="E16" s="57" t="s">
        <v>123</v>
      </c>
      <c r="F16" s="57"/>
      <c r="G16" s="57"/>
      <c r="H16" s="57" t="s">
        <v>134</v>
      </c>
      <c r="I16" s="57" t="s">
        <v>140</v>
      </c>
      <c r="J16" s="57" t="s">
        <v>144</v>
      </c>
      <c r="K16" s="57"/>
      <c r="L16" s="57" t="s">
        <v>158</v>
      </c>
      <c r="M16" s="57"/>
      <c r="N16" s="57" t="s">
        <v>168</v>
      </c>
      <c r="O16" s="57" t="s">
        <v>168</v>
      </c>
      <c r="P16" s="57"/>
      <c r="Q16" s="53" t="s">
        <v>184</v>
      </c>
      <c r="R16" s="53"/>
      <c r="S16" s="53"/>
      <c r="T16" s="53"/>
      <c r="U16" s="53"/>
      <c r="V16" s="53"/>
      <c r="W16" s="57" t="s">
        <v>233</v>
      </c>
      <c r="X16" s="57"/>
      <c r="Y16" s="57"/>
      <c r="Z16" s="57" t="s">
        <v>233</v>
      </c>
      <c r="AA16" s="57"/>
      <c r="AB16" s="57"/>
      <c r="AC16" s="57"/>
      <c r="AD16" s="57"/>
      <c r="AE16" s="57"/>
      <c r="AF16" s="57"/>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row>
    <row r="17" spans="1:103" s="64" customFormat="1" ht="29.25" customHeight="1">
      <c r="A17" s="84" t="s">
        <v>17</v>
      </c>
      <c r="B17" s="62"/>
      <c r="C17" s="63"/>
      <c r="D17" s="63"/>
      <c r="E17" s="63" t="s">
        <v>124</v>
      </c>
      <c r="F17" s="63"/>
      <c r="G17" s="63"/>
      <c r="H17" s="63" t="s">
        <v>135</v>
      </c>
      <c r="I17" s="63" t="s">
        <v>141</v>
      </c>
      <c r="J17" s="63" t="s">
        <v>145</v>
      </c>
      <c r="K17" s="63" t="s">
        <v>150</v>
      </c>
      <c r="L17" s="63"/>
      <c r="M17" s="63"/>
      <c r="N17" s="63"/>
      <c r="O17" s="63" t="s">
        <v>173</v>
      </c>
      <c r="P17" s="208" t="s">
        <v>180</v>
      </c>
      <c r="Q17" s="204"/>
      <c r="R17" s="204"/>
      <c r="S17" s="204"/>
      <c r="T17" s="204"/>
      <c r="U17" s="204"/>
      <c r="V17" s="204"/>
      <c r="W17" s="63" t="s">
        <v>234</v>
      </c>
      <c r="X17" s="63"/>
      <c r="Y17" s="63"/>
      <c r="Z17" s="63" t="s">
        <v>234</v>
      </c>
      <c r="AA17" s="63"/>
      <c r="AB17" s="63"/>
      <c r="AC17" s="63"/>
      <c r="AD17" s="63"/>
      <c r="AE17" s="63"/>
      <c r="AF17" s="63"/>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row>
    <row r="18" spans="1:103" s="68" customFormat="1" ht="250.5" customHeight="1">
      <c r="A18" s="85" t="s">
        <v>42</v>
      </c>
      <c r="B18" s="65"/>
      <c r="C18" s="66"/>
      <c r="D18" s="66"/>
      <c r="E18" s="66"/>
      <c r="F18" s="66"/>
      <c r="G18" s="66"/>
      <c r="H18" s="66"/>
      <c r="I18" s="66"/>
      <c r="J18" s="66"/>
      <c r="K18" s="66"/>
      <c r="L18" s="67" t="s">
        <v>202</v>
      </c>
      <c r="M18" s="67" t="s">
        <v>162</v>
      </c>
      <c r="N18" s="67" t="s">
        <v>203</v>
      </c>
      <c r="O18" s="67" t="s">
        <v>204</v>
      </c>
      <c r="P18" s="209" t="s">
        <v>205</v>
      </c>
      <c r="Q18" s="189"/>
      <c r="R18" s="189"/>
      <c r="S18" s="189"/>
      <c r="T18" s="189"/>
      <c r="U18" s="189"/>
      <c r="V18" s="189"/>
      <c r="W18" s="67"/>
      <c r="X18" s="67"/>
      <c r="Y18" s="67"/>
      <c r="Z18" s="67"/>
      <c r="AA18" s="67"/>
      <c r="AB18" s="67"/>
      <c r="AC18" s="67"/>
      <c r="AD18" s="67"/>
      <c r="AE18" s="67"/>
      <c r="AF18" s="67"/>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row>
    <row r="19" spans="1:103" s="68" customFormat="1" ht="12">
      <c r="A19" s="86" t="s">
        <v>110</v>
      </c>
      <c r="B19" s="65"/>
      <c r="C19" s="66"/>
      <c r="D19" s="66"/>
      <c r="E19" s="66"/>
      <c r="F19" s="66" t="s">
        <v>127</v>
      </c>
      <c r="G19" s="66"/>
      <c r="H19" s="66"/>
      <c r="I19" s="66"/>
      <c r="J19" s="66"/>
      <c r="K19" s="66"/>
      <c r="L19" s="66"/>
      <c r="M19" s="66"/>
      <c r="N19" s="66"/>
      <c r="O19" s="66"/>
      <c r="P19" s="66"/>
      <c r="Q19" s="65"/>
      <c r="R19" s="65"/>
      <c r="S19" s="65"/>
      <c r="T19" s="65"/>
      <c r="U19" s="65"/>
      <c r="V19" s="65"/>
      <c r="W19" s="66"/>
      <c r="X19" s="66"/>
      <c r="Y19" s="66"/>
      <c r="Z19" s="66"/>
      <c r="AA19" s="66"/>
      <c r="AB19" s="66"/>
      <c r="AC19" s="66"/>
      <c r="AD19" s="66"/>
      <c r="AE19" s="66"/>
      <c r="AF19" s="66"/>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row>
    <row r="20" spans="2:6" s="70" customFormat="1" ht="12">
      <c r="B20" s="72"/>
      <c r="F20" s="69"/>
    </row>
    <row r="21" spans="2:6" s="70" customFormat="1" ht="12">
      <c r="B21" s="72"/>
      <c r="F21" s="69"/>
    </row>
    <row r="22" spans="2:6" s="70" customFormat="1" ht="12">
      <c r="B22" s="72"/>
      <c r="F22" s="69"/>
    </row>
    <row r="23" spans="2:6" s="70" customFormat="1" ht="12">
      <c r="B23" s="72"/>
      <c r="F23" s="69"/>
    </row>
    <row r="24" spans="2:6" s="70" customFormat="1" ht="12">
      <c r="B24" s="72"/>
      <c r="F24" s="69"/>
    </row>
    <row r="25" spans="2:6" s="70" customFormat="1" ht="12">
      <c r="B25" s="72"/>
      <c r="F25" s="69"/>
    </row>
    <row r="26" spans="2:6" s="70" customFormat="1" ht="12">
      <c r="B26" s="72"/>
      <c r="F26" s="69"/>
    </row>
    <row r="27" spans="2:6" s="70" customFormat="1" ht="12">
      <c r="B27" s="72"/>
      <c r="F27" s="69"/>
    </row>
    <row r="28" spans="2:6" s="70" customFormat="1" ht="12">
      <c r="B28" s="72"/>
      <c r="F28" s="69"/>
    </row>
    <row r="29" spans="2:6" s="70" customFormat="1" ht="12">
      <c r="B29" s="72"/>
      <c r="F29" s="69"/>
    </row>
    <row r="30" spans="2:6" s="70" customFormat="1" ht="12">
      <c r="B30" s="72"/>
      <c r="F30" s="69"/>
    </row>
    <row r="31" spans="2:6" s="70" customFormat="1" ht="12">
      <c r="B31" s="72"/>
      <c r="F31" s="69"/>
    </row>
    <row r="32" spans="2:6" s="70" customFormat="1" ht="12">
      <c r="B32" s="72"/>
      <c r="F32" s="69"/>
    </row>
    <row r="33" spans="2:6" s="70" customFormat="1" ht="12">
      <c r="B33" s="72"/>
      <c r="F33" s="69"/>
    </row>
    <row r="34" spans="2:6" s="70" customFormat="1" ht="12">
      <c r="B34" s="72"/>
      <c r="F34" s="69"/>
    </row>
    <row r="35" spans="2:6" s="70" customFormat="1" ht="12">
      <c r="B35" s="72"/>
      <c r="F35" s="69"/>
    </row>
    <row r="36" spans="2:6" s="70" customFormat="1" ht="12">
      <c r="B36" s="72"/>
      <c r="F36" s="69"/>
    </row>
    <row r="37" spans="2:6" s="70" customFormat="1" ht="12">
      <c r="B37" s="72"/>
      <c r="F37" s="69"/>
    </row>
    <row r="38" spans="2:6" s="70" customFormat="1" ht="12">
      <c r="B38" s="72"/>
      <c r="F38" s="69"/>
    </row>
    <row r="39" spans="2:6" s="70" customFormat="1" ht="12">
      <c r="B39" s="72"/>
      <c r="F39" s="69"/>
    </row>
    <row r="40" spans="2:6" s="70" customFormat="1" ht="12">
      <c r="B40" s="72"/>
      <c r="F40" s="69"/>
    </row>
    <row r="41" spans="2:6" s="70" customFormat="1" ht="12">
      <c r="B41" s="72"/>
      <c r="F41" s="69"/>
    </row>
    <row r="42" spans="2:6" s="70" customFormat="1" ht="12">
      <c r="B42" s="72"/>
      <c r="F42" s="69"/>
    </row>
    <row r="43" spans="2:6" s="70" customFormat="1" ht="12">
      <c r="B43" s="72"/>
      <c r="F43" s="69"/>
    </row>
    <row r="44" spans="2:6" s="70" customFormat="1" ht="12">
      <c r="B44" s="72"/>
      <c r="F44" s="69"/>
    </row>
    <row r="45" spans="2:6" s="70" customFormat="1" ht="12">
      <c r="B45" s="72"/>
      <c r="F45" s="69"/>
    </row>
    <row r="46" spans="2:6" s="70" customFormat="1" ht="12">
      <c r="B46" s="72"/>
      <c r="F46" s="69"/>
    </row>
    <row r="47" spans="2:6" s="70" customFormat="1" ht="12">
      <c r="B47" s="72"/>
      <c r="F47" s="69"/>
    </row>
    <row r="48" spans="2:6" s="70" customFormat="1" ht="12">
      <c r="B48" s="72"/>
      <c r="F48" s="69"/>
    </row>
    <row r="49" spans="2:6" s="70" customFormat="1" ht="12">
      <c r="B49" s="72"/>
      <c r="F49" s="69"/>
    </row>
    <row r="50" spans="2:6" s="70" customFormat="1" ht="12">
      <c r="B50" s="72"/>
      <c r="F50" s="69"/>
    </row>
    <row r="51" spans="2:6" s="70" customFormat="1" ht="12">
      <c r="B51" s="72"/>
      <c r="F51" s="69"/>
    </row>
    <row r="52" spans="2:6" s="70" customFormat="1" ht="12">
      <c r="B52" s="72"/>
      <c r="F52" s="69"/>
    </row>
    <row r="53" spans="2:6" s="70" customFormat="1" ht="12">
      <c r="B53" s="72"/>
      <c r="F53" s="69"/>
    </row>
    <row r="54" spans="2:6" s="70" customFormat="1" ht="12">
      <c r="B54" s="72"/>
      <c r="F54" s="69"/>
    </row>
    <row r="55" spans="2:6" s="70" customFormat="1" ht="12">
      <c r="B55" s="72"/>
      <c r="F55" s="69"/>
    </row>
    <row r="56" spans="2:6" s="70" customFormat="1" ht="12">
      <c r="B56" s="72"/>
      <c r="F56" s="69"/>
    </row>
    <row r="57" spans="2:6" s="70" customFormat="1" ht="12">
      <c r="B57" s="72"/>
      <c r="F57" s="69"/>
    </row>
    <row r="58" spans="2:6" s="70" customFormat="1" ht="12">
      <c r="B58" s="72"/>
      <c r="F58" s="69"/>
    </row>
    <row r="59" spans="2:6" s="70" customFormat="1" ht="12">
      <c r="B59" s="72"/>
      <c r="F59" s="69"/>
    </row>
    <row r="60" spans="2:6" s="70" customFormat="1" ht="12">
      <c r="B60" s="72"/>
      <c r="F60" s="69"/>
    </row>
    <row r="61" spans="2:6" s="70" customFormat="1" ht="12">
      <c r="B61" s="72"/>
      <c r="F61" s="69"/>
    </row>
    <row r="62" spans="2:6" s="70" customFormat="1" ht="12">
      <c r="B62" s="72"/>
      <c r="F62" s="69"/>
    </row>
    <row r="63" spans="2:6" s="70" customFormat="1" ht="12">
      <c r="B63" s="72"/>
      <c r="F63" s="69"/>
    </row>
    <row r="64" spans="2:6" s="70" customFormat="1" ht="12">
      <c r="B64" s="72"/>
      <c r="F64" s="69"/>
    </row>
    <row r="65" spans="2:6" s="70" customFormat="1" ht="12">
      <c r="B65" s="72"/>
      <c r="F65" s="69"/>
    </row>
    <row r="66" spans="2:6" s="70" customFormat="1" ht="12">
      <c r="B66" s="72"/>
      <c r="F66" s="69"/>
    </row>
    <row r="67" spans="2:6" s="70" customFormat="1" ht="12">
      <c r="B67" s="72"/>
      <c r="F67" s="69"/>
    </row>
    <row r="68" spans="2:6" s="70" customFormat="1" ht="12">
      <c r="B68" s="72"/>
      <c r="F68" s="69"/>
    </row>
    <row r="69" spans="2:6" s="70" customFormat="1" ht="12">
      <c r="B69" s="72"/>
      <c r="F69" s="69"/>
    </row>
    <row r="70" spans="2:6" s="70" customFormat="1" ht="12">
      <c r="B70" s="72"/>
      <c r="F70" s="69"/>
    </row>
    <row r="71" spans="2:6" s="70" customFormat="1" ht="12">
      <c r="B71" s="72"/>
      <c r="F71" s="69"/>
    </row>
    <row r="72" spans="2:6" s="70" customFormat="1" ht="12">
      <c r="B72" s="72"/>
      <c r="F72" s="69"/>
    </row>
    <row r="73" spans="2:6" s="70" customFormat="1" ht="12">
      <c r="B73" s="72"/>
      <c r="F73" s="69"/>
    </row>
    <row r="74" spans="2:6" s="70" customFormat="1" ht="12">
      <c r="B74" s="72"/>
      <c r="F74" s="69"/>
    </row>
    <row r="75" spans="2:6" s="70" customFormat="1" ht="12">
      <c r="B75" s="72"/>
      <c r="F75" s="69"/>
    </row>
    <row r="76" spans="2:6" s="70" customFormat="1" ht="12">
      <c r="B76" s="72"/>
      <c r="F76" s="69"/>
    </row>
    <row r="77" spans="2:6" s="70" customFormat="1" ht="12">
      <c r="B77" s="72"/>
      <c r="F77" s="69"/>
    </row>
    <row r="78" spans="2:6" s="70" customFormat="1" ht="12">
      <c r="B78" s="72"/>
      <c r="F78" s="69"/>
    </row>
    <row r="79" spans="2:6" s="70" customFormat="1" ht="12">
      <c r="B79" s="72"/>
      <c r="F79" s="69"/>
    </row>
    <row r="80" spans="2:6" s="70" customFormat="1" ht="12">
      <c r="B80" s="72"/>
      <c r="F80" s="69"/>
    </row>
    <row r="81" spans="2:6" s="70" customFormat="1" ht="12">
      <c r="B81" s="72"/>
      <c r="F81" s="69"/>
    </row>
    <row r="82" spans="2:6" s="70" customFormat="1" ht="12">
      <c r="B82" s="72"/>
      <c r="F82" s="69"/>
    </row>
    <row r="83" spans="2:6" s="70" customFormat="1" ht="12">
      <c r="B83" s="72"/>
      <c r="F83" s="69"/>
    </row>
    <row r="84" spans="2:6" s="70" customFormat="1" ht="12">
      <c r="B84" s="72"/>
      <c r="F84" s="69"/>
    </row>
    <row r="85" spans="2:6" s="70" customFormat="1" ht="12">
      <c r="B85" s="72"/>
      <c r="F85" s="69"/>
    </row>
    <row r="86" spans="2:6" s="70" customFormat="1" ht="12">
      <c r="B86" s="72"/>
      <c r="F86" s="69"/>
    </row>
    <row r="87" spans="2:6" s="70" customFormat="1" ht="12">
      <c r="B87" s="72"/>
      <c r="F87" s="69"/>
    </row>
    <row r="88" spans="2:6" s="70" customFormat="1" ht="12">
      <c r="B88" s="72"/>
      <c r="F88" s="69"/>
    </row>
    <row r="89" spans="2:6" s="70" customFormat="1" ht="12">
      <c r="B89" s="72"/>
      <c r="F89" s="69"/>
    </row>
    <row r="90" spans="2:6" s="70" customFormat="1" ht="12">
      <c r="B90" s="72"/>
      <c r="F90" s="69"/>
    </row>
    <row r="91" spans="2:6" s="70" customFormat="1" ht="12">
      <c r="B91" s="72"/>
      <c r="F91" s="69"/>
    </row>
    <row r="92" spans="2:6" s="70" customFormat="1" ht="12">
      <c r="B92" s="72"/>
      <c r="F92" s="69"/>
    </row>
    <row r="93" spans="2:6" s="70" customFormat="1" ht="12">
      <c r="B93" s="72"/>
      <c r="F93" s="69"/>
    </row>
    <row r="94" spans="2:6" s="70" customFormat="1" ht="12">
      <c r="B94" s="72"/>
      <c r="F94" s="69"/>
    </row>
    <row r="95" spans="2:6" s="70" customFormat="1" ht="12">
      <c r="B95" s="72"/>
      <c r="F95" s="69"/>
    </row>
    <row r="96" spans="2:6" s="70" customFormat="1" ht="12">
      <c r="B96" s="72"/>
      <c r="F96" s="69"/>
    </row>
    <row r="97" spans="2:6" s="70" customFormat="1" ht="12">
      <c r="B97" s="72"/>
      <c r="F97" s="69"/>
    </row>
    <row r="98" spans="2:6" s="70" customFormat="1" ht="12">
      <c r="B98" s="72"/>
      <c r="F98" s="69"/>
    </row>
    <row r="99" spans="2:6" s="70" customFormat="1" ht="12">
      <c r="B99" s="72"/>
      <c r="F99" s="69"/>
    </row>
    <row r="100" spans="2:6" s="70" customFormat="1" ht="12">
      <c r="B100" s="72"/>
      <c r="F100" s="69"/>
    </row>
    <row r="101" spans="2:6" s="70" customFormat="1" ht="12">
      <c r="B101" s="72"/>
      <c r="F101" s="69"/>
    </row>
    <row r="102" spans="2:6" s="70" customFormat="1" ht="12">
      <c r="B102" s="72"/>
      <c r="F102" s="69"/>
    </row>
    <row r="103" spans="2:6" s="70" customFormat="1" ht="12">
      <c r="B103" s="72"/>
      <c r="F103" s="69"/>
    </row>
    <row r="104" spans="2:6" s="70" customFormat="1" ht="12">
      <c r="B104" s="72"/>
      <c r="F104" s="69"/>
    </row>
    <row r="105" spans="2:6" s="70" customFormat="1" ht="12">
      <c r="B105" s="72"/>
      <c r="F105" s="69"/>
    </row>
    <row r="106" spans="2:6" s="70" customFormat="1" ht="12">
      <c r="B106" s="72"/>
      <c r="F106" s="69"/>
    </row>
    <row r="107" spans="2:6" s="70" customFormat="1" ht="12">
      <c r="B107" s="72"/>
      <c r="F107" s="69"/>
    </row>
    <row r="108" spans="2:6" s="70" customFormat="1" ht="12">
      <c r="B108" s="72"/>
      <c r="F108" s="69"/>
    </row>
    <row r="109" spans="2:6" s="70" customFormat="1" ht="12">
      <c r="B109" s="72"/>
      <c r="F109" s="69"/>
    </row>
    <row r="110" spans="2:6" s="70" customFormat="1" ht="12">
      <c r="B110" s="72"/>
      <c r="F110" s="69"/>
    </row>
    <row r="111" spans="2:6" s="70" customFormat="1" ht="12">
      <c r="B111" s="72"/>
      <c r="F111" s="69"/>
    </row>
    <row r="112" spans="2:6" s="70" customFormat="1" ht="12">
      <c r="B112" s="72"/>
      <c r="F112" s="69"/>
    </row>
    <row r="113" spans="2:6" s="70" customFormat="1" ht="12">
      <c r="B113" s="72"/>
      <c r="F113" s="69"/>
    </row>
    <row r="114" spans="2:6" s="70" customFormat="1" ht="12">
      <c r="B114" s="72"/>
      <c r="F114" s="69"/>
    </row>
    <row r="115" spans="2:6" s="70" customFormat="1" ht="12">
      <c r="B115" s="72"/>
      <c r="F115" s="69"/>
    </row>
    <row r="116" spans="2:6" s="70" customFormat="1" ht="12">
      <c r="B116" s="72"/>
      <c r="F116" s="69"/>
    </row>
    <row r="117" spans="2:6" s="70" customFormat="1" ht="12">
      <c r="B117" s="72"/>
      <c r="F117" s="69"/>
    </row>
    <row r="118" spans="2:6" s="70" customFormat="1" ht="12">
      <c r="B118" s="72"/>
      <c r="F118" s="69"/>
    </row>
    <row r="119" spans="2:6" s="70" customFormat="1" ht="12">
      <c r="B119" s="72"/>
      <c r="F119" s="69"/>
    </row>
    <row r="120" spans="2:6" s="70" customFormat="1" ht="12">
      <c r="B120" s="72"/>
      <c r="F120" s="69"/>
    </row>
    <row r="121" spans="2:6" s="70" customFormat="1" ht="12">
      <c r="B121" s="72"/>
      <c r="F121" s="69"/>
    </row>
    <row r="122" spans="2:6" s="70" customFormat="1" ht="12">
      <c r="B122" s="72"/>
      <c r="F122" s="69"/>
    </row>
    <row r="123" spans="2:6" s="70" customFormat="1" ht="12">
      <c r="B123" s="72"/>
      <c r="F123" s="69"/>
    </row>
    <row r="124" spans="2:6" s="70" customFormat="1" ht="12">
      <c r="B124" s="72"/>
      <c r="F124" s="69"/>
    </row>
    <row r="125" spans="2:6" s="70" customFormat="1" ht="12">
      <c r="B125" s="72"/>
      <c r="F125" s="69"/>
    </row>
    <row r="126" spans="2:6" s="70" customFormat="1" ht="12">
      <c r="B126" s="72"/>
      <c r="F126" s="69"/>
    </row>
    <row r="127" spans="2:6" s="70" customFormat="1" ht="12">
      <c r="B127" s="72"/>
      <c r="F127" s="69"/>
    </row>
    <row r="128" spans="2:6" s="70" customFormat="1" ht="12">
      <c r="B128" s="72"/>
      <c r="F128" s="69"/>
    </row>
    <row r="129" spans="2:6" s="70" customFormat="1" ht="12">
      <c r="B129" s="72"/>
      <c r="F129" s="69"/>
    </row>
    <row r="130" spans="2:6" s="70" customFormat="1" ht="12">
      <c r="B130" s="72"/>
      <c r="F130" s="69"/>
    </row>
    <row r="131" spans="2:6" s="70" customFormat="1" ht="12">
      <c r="B131" s="72"/>
      <c r="F131" s="69"/>
    </row>
    <row r="132" spans="2:6" s="70" customFormat="1" ht="12">
      <c r="B132" s="72"/>
      <c r="F132" s="69"/>
    </row>
    <row r="133" spans="2:6" s="70" customFormat="1" ht="12">
      <c r="B133" s="72"/>
      <c r="F133" s="69"/>
    </row>
    <row r="134" spans="2:6" s="70" customFormat="1" ht="12">
      <c r="B134" s="72"/>
      <c r="F134" s="69"/>
    </row>
    <row r="135" spans="2:6" s="70" customFormat="1" ht="12">
      <c r="B135" s="72"/>
      <c r="F135" s="69"/>
    </row>
    <row r="136" spans="2:6" s="70" customFormat="1" ht="12">
      <c r="B136" s="72"/>
      <c r="F136" s="69"/>
    </row>
    <row r="137" spans="2:6" s="70" customFormat="1" ht="12">
      <c r="B137" s="72"/>
      <c r="F137" s="69"/>
    </row>
    <row r="138" spans="2:6" s="70" customFormat="1" ht="12">
      <c r="B138" s="72"/>
      <c r="F138" s="69"/>
    </row>
    <row r="139" spans="2:6" s="70" customFormat="1" ht="12">
      <c r="B139" s="72"/>
      <c r="F139" s="69"/>
    </row>
    <row r="140" spans="2:6" s="70" customFormat="1" ht="12">
      <c r="B140" s="72"/>
      <c r="F140" s="69"/>
    </row>
    <row r="141" spans="2:6" s="70" customFormat="1" ht="12">
      <c r="B141" s="72"/>
      <c r="F141" s="69"/>
    </row>
    <row r="142" spans="2:6" s="70" customFormat="1" ht="12">
      <c r="B142" s="72"/>
      <c r="F142" s="69"/>
    </row>
    <row r="143" spans="2:6" s="70" customFormat="1" ht="12">
      <c r="B143" s="72"/>
      <c r="F143" s="69"/>
    </row>
    <row r="144" spans="2:6" s="70" customFormat="1" ht="12">
      <c r="B144" s="72"/>
      <c r="F144" s="69"/>
    </row>
    <row r="145" spans="2:6" s="70" customFormat="1" ht="12">
      <c r="B145" s="72"/>
      <c r="F145" s="69"/>
    </row>
    <row r="146" spans="2:6" s="70" customFormat="1" ht="12">
      <c r="B146" s="72"/>
      <c r="F146" s="69"/>
    </row>
    <row r="147" spans="2:6" s="70" customFormat="1" ht="12">
      <c r="B147" s="72"/>
      <c r="F147" s="69"/>
    </row>
    <row r="148" spans="2:6" s="70" customFormat="1" ht="12">
      <c r="B148" s="72"/>
      <c r="F148" s="69"/>
    </row>
    <row r="149" spans="2:6" s="70" customFormat="1" ht="12">
      <c r="B149" s="72"/>
      <c r="F149" s="69"/>
    </row>
    <row r="150" spans="2:6" s="70" customFormat="1" ht="12">
      <c r="B150" s="72"/>
      <c r="F150" s="69"/>
    </row>
    <row r="151" spans="2:6" s="70" customFormat="1" ht="12">
      <c r="B151" s="72"/>
      <c r="F151" s="69"/>
    </row>
    <row r="152" spans="2:6" s="70" customFormat="1" ht="12">
      <c r="B152" s="72"/>
      <c r="F152" s="69"/>
    </row>
    <row r="153" spans="2:6" s="70" customFormat="1" ht="12">
      <c r="B153" s="72"/>
      <c r="F153" s="69"/>
    </row>
    <row r="154" spans="2:6" s="70" customFormat="1" ht="12">
      <c r="B154" s="72"/>
      <c r="F154" s="69"/>
    </row>
    <row r="155" spans="2:6" s="70" customFormat="1" ht="12">
      <c r="B155" s="72"/>
      <c r="F155" s="69"/>
    </row>
    <row r="156" spans="2:6" s="70" customFormat="1" ht="12">
      <c r="B156" s="72"/>
      <c r="F156" s="69"/>
    </row>
    <row r="157" spans="2:6" s="70" customFormat="1" ht="12">
      <c r="B157" s="72"/>
      <c r="F157" s="69"/>
    </row>
    <row r="158" spans="2:6" s="70" customFormat="1" ht="12">
      <c r="B158" s="72"/>
      <c r="F158" s="69"/>
    </row>
    <row r="159" spans="2:6" s="70" customFormat="1" ht="12">
      <c r="B159" s="72"/>
      <c r="F159" s="69"/>
    </row>
    <row r="160" spans="2:6" s="70" customFormat="1" ht="12">
      <c r="B160" s="72"/>
      <c r="F160" s="69"/>
    </row>
    <row r="161" spans="2:6" s="70" customFormat="1" ht="12">
      <c r="B161" s="72"/>
      <c r="F161" s="69"/>
    </row>
    <row r="162" spans="2:6" s="70" customFormat="1" ht="12">
      <c r="B162" s="72"/>
      <c r="F162" s="69"/>
    </row>
    <row r="163" spans="2:6" s="70" customFormat="1" ht="12">
      <c r="B163" s="72"/>
      <c r="F163" s="69"/>
    </row>
    <row r="164" spans="2:6" s="70" customFormat="1" ht="12">
      <c r="B164" s="72"/>
      <c r="F164" s="69"/>
    </row>
    <row r="165" spans="2:6" s="70" customFormat="1" ht="12">
      <c r="B165" s="72"/>
      <c r="F165" s="69"/>
    </row>
    <row r="166" spans="2:6" s="70" customFormat="1" ht="12">
      <c r="B166" s="72"/>
      <c r="F166" s="69"/>
    </row>
    <row r="167" spans="2:6" s="70" customFormat="1" ht="12">
      <c r="B167" s="72"/>
      <c r="F167" s="69"/>
    </row>
    <row r="168" ht="12">
      <c r="B168" s="54"/>
    </row>
    <row r="169" ht="12">
      <c r="B169" s="54"/>
    </row>
    <row r="170" ht="12">
      <c r="B170" s="54"/>
    </row>
    <row r="171" ht="12">
      <c r="B171" s="54"/>
    </row>
    <row r="172" ht="12">
      <c r="B172" s="54"/>
    </row>
    <row r="173" ht="12">
      <c r="B173" s="54"/>
    </row>
    <row r="174" ht="12">
      <c r="B174" s="54"/>
    </row>
    <row r="175" ht="12">
      <c r="B175" s="54"/>
    </row>
    <row r="176" ht="12">
      <c r="B176" s="54"/>
    </row>
    <row r="177" ht="12">
      <c r="B177" s="54"/>
    </row>
    <row r="178" ht="12">
      <c r="B178" s="54"/>
    </row>
    <row r="179" ht="12">
      <c r="B179" s="54"/>
    </row>
    <row r="180" ht="12">
      <c r="B180" s="54"/>
    </row>
    <row r="181" ht="12">
      <c r="B181" s="54"/>
    </row>
    <row r="182" ht="12">
      <c r="B182" s="54"/>
    </row>
    <row r="183" ht="12">
      <c r="B183" s="54"/>
    </row>
    <row r="184" ht="12">
      <c r="B184" s="54"/>
    </row>
    <row r="185" ht="12">
      <c r="B185" s="54"/>
    </row>
    <row r="186" ht="12">
      <c r="B186" s="54"/>
    </row>
    <row r="187" ht="12">
      <c r="B187" s="54"/>
    </row>
    <row r="188" ht="12">
      <c r="B188" s="54"/>
    </row>
    <row r="189" ht="12">
      <c r="B189" s="54"/>
    </row>
    <row r="190" ht="12">
      <c r="B190" s="54"/>
    </row>
    <row r="191" ht="12">
      <c r="B191" s="54"/>
    </row>
    <row r="192" ht="12">
      <c r="B192" s="54"/>
    </row>
    <row r="193" ht="12">
      <c r="B193" s="54"/>
    </row>
    <row r="194" ht="12">
      <c r="B194" s="54"/>
    </row>
    <row r="195" ht="12">
      <c r="B195" s="54"/>
    </row>
    <row r="196" ht="12">
      <c r="B196" s="54"/>
    </row>
    <row r="197" ht="12">
      <c r="B197" s="54"/>
    </row>
    <row r="198" ht="12">
      <c r="B198" s="54"/>
    </row>
    <row r="199" ht="12">
      <c r="B199" s="54"/>
    </row>
    <row r="200" ht="12">
      <c r="B200" s="54"/>
    </row>
    <row r="201" ht="12">
      <c r="B201" s="54"/>
    </row>
    <row r="202" ht="12">
      <c r="B202" s="54"/>
    </row>
    <row r="203" ht="12">
      <c r="B203" s="54"/>
    </row>
    <row r="204" ht="12">
      <c r="B204" s="54"/>
    </row>
    <row r="205" ht="12">
      <c r="B205" s="54"/>
    </row>
    <row r="206" ht="12">
      <c r="B206" s="54"/>
    </row>
    <row r="207" ht="12">
      <c r="B207" s="54"/>
    </row>
    <row r="208" ht="12">
      <c r="B208" s="54"/>
    </row>
    <row r="209" ht="12">
      <c r="B209" s="54"/>
    </row>
    <row r="210" ht="12">
      <c r="B210" s="54"/>
    </row>
    <row r="211" ht="12">
      <c r="B211" s="54"/>
    </row>
    <row r="212" ht="12">
      <c r="B212" s="54"/>
    </row>
    <row r="213" ht="12">
      <c r="B213" s="54"/>
    </row>
    <row r="214" ht="12">
      <c r="B214" s="54"/>
    </row>
    <row r="215" ht="12">
      <c r="B215" s="54"/>
    </row>
    <row r="216" ht="12">
      <c r="B216" s="54"/>
    </row>
    <row r="217" ht="12">
      <c r="B217" s="54"/>
    </row>
    <row r="218" ht="12">
      <c r="B218" s="54"/>
    </row>
    <row r="219" ht="12">
      <c r="B219" s="54"/>
    </row>
    <row r="220" ht="12">
      <c r="B220" s="54"/>
    </row>
    <row r="221" ht="12">
      <c r="B221" s="54"/>
    </row>
    <row r="222" ht="12">
      <c r="B222" s="54"/>
    </row>
    <row r="223" ht="12">
      <c r="B223" s="54"/>
    </row>
    <row r="224" ht="12">
      <c r="B224" s="54"/>
    </row>
    <row r="225" ht="12">
      <c r="B225" s="54"/>
    </row>
    <row r="226" ht="12">
      <c r="B226" s="54"/>
    </row>
    <row r="227" ht="12">
      <c r="B227" s="54"/>
    </row>
    <row r="228" ht="12">
      <c r="B228" s="54"/>
    </row>
    <row r="229" ht="12">
      <c r="B229" s="54"/>
    </row>
    <row r="230" ht="12">
      <c r="B230" s="54"/>
    </row>
    <row r="231" ht="12">
      <c r="B231" s="54"/>
    </row>
    <row r="232" ht="12">
      <c r="B232" s="54"/>
    </row>
    <row r="233" ht="12">
      <c r="B233" s="54"/>
    </row>
    <row r="234" ht="12">
      <c r="B234" s="54"/>
    </row>
    <row r="235" ht="12">
      <c r="B235" s="54"/>
    </row>
    <row r="236" ht="12">
      <c r="B236" s="54"/>
    </row>
    <row r="237" ht="12">
      <c r="B237" s="54"/>
    </row>
    <row r="238" ht="12">
      <c r="B238" s="54"/>
    </row>
    <row r="239" ht="12">
      <c r="B239" s="54"/>
    </row>
    <row r="240" ht="12">
      <c r="B240" s="54"/>
    </row>
    <row r="241" ht="12">
      <c r="B241" s="54"/>
    </row>
    <row r="242" ht="12">
      <c r="B242" s="54"/>
    </row>
    <row r="243" ht="12">
      <c r="B243" s="54"/>
    </row>
    <row r="244" ht="12">
      <c r="B244" s="54"/>
    </row>
    <row r="245" ht="12">
      <c r="B245" s="54"/>
    </row>
    <row r="246" ht="12">
      <c r="B246" s="54"/>
    </row>
    <row r="247" ht="12">
      <c r="B247" s="54"/>
    </row>
    <row r="248" ht="12">
      <c r="B248" s="54"/>
    </row>
    <row r="249" ht="12">
      <c r="B249" s="54"/>
    </row>
    <row r="250" ht="12">
      <c r="B250" s="54"/>
    </row>
    <row r="251" ht="12">
      <c r="B251" s="54"/>
    </row>
    <row r="252" ht="12">
      <c r="B252" s="54"/>
    </row>
    <row r="253" ht="12">
      <c r="B253" s="54"/>
    </row>
    <row r="254" ht="12">
      <c r="B254" s="54"/>
    </row>
    <row r="255" ht="12">
      <c r="B255" s="54"/>
    </row>
    <row r="256" ht="12">
      <c r="B256" s="54"/>
    </row>
    <row r="257" ht="12">
      <c r="B257" s="54"/>
    </row>
    <row r="258" ht="12">
      <c r="B258" s="54"/>
    </row>
    <row r="259" ht="12">
      <c r="B259" s="54"/>
    </row>
  </sheetData>
  <mergeCells count="13">
    <mergeCell ref="P10:V10"/>
    <mergeCell ref="P11:V11"/>
    <mergeCell ref="P17:V17"/>
    <mergeCell ref="P18:V18"/>
    <mergeCell ref="P12:V12"/>
    <mergeCell ref="P4:V4"/>
    <mergeCell ref="P6:V6"/>
    <mergeCell ref="P7:V7"/>
    <mergeCell ref="P9:V9"/>
    <mergeCell ref="X4:Z4"/>
    <mergeCell ref="X7:Z7"/>
    <mergeCell ref="X8:Z8"/>
    <mergeCell ref="X9:Z9"/>
  </mergeCells>
  <hyperlinks>
    <hyperlink ref="N9" r:id="rId1" display="siag.gartempe-buissière@cg86.fr"/>
    <hyperlink ref="O9" r:id="rId2" display="siag.gartempe-buissière@cg86.fr"/>
    <hyperlink ref="P9" r:id="rId3" display="sia.couasnon@wanadoo.fr"/>
    <hyperlink ref="W9" r:id="rId4" display="m.ribeyrolles@sevre-nantaise.com"/>
    <hyperlink ref="X9" r:id="rId5" display="f!.cailleaud@sevre-nantaise.com"/>
  </hyperlinks>
  <printOptions/>
  <pageMargins left="0.75" right="0.75" top="1" bottom="1" header="0.4921259845" footer="0.4921259845"/>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EV192"/>
  <sheetViews>
    <sheetView tabSelected="1" workbookViewId="0" topLeftCell="A1">
      <pane xSplit="1" ySplit="7" topLeftCell="B8" activePane="bottomRight" state="frozen"/>
      <selection pane="topLeft" activeCell="A1" sqref="A1:A16384"/>
      <selection pane="topRight" activeCell="G1" sqref="G1"/>
      <selection pane="bottomLeft" activeCell="A19" sqref="A19"/>
      <selection pane="bottomRight" activeCell="G25" sqref="G25:H25"/>
    </sheetView>
  </sheetViews>
  <sheetFormatPr defaultColWidth="11.421875" defaultRowHeight="12.75"/>
  <cols>
    <col min="1" max="1" width="29.8515625" style="6" customWidth="1"/>
    <col min="2" max="2" width="35.140625" style="14" customWidth="1"/>
    <col min="3" max="3" width="34.7109375" style="14" customWidth="1"/>
    <col min="4" max="4" width="32.140625" style="14" customWidth="1"/>
    <col min="5" max="5" width="28.8515625" style="14" customWidth="1"/>
    <col min="6" max="6" width="31.140625" style="14" customWidth="1"/>
    <col min="7" max="7" width="33.421875" style="14" customWidth="1"/>
    <col min="8" max="8" width="32.28125" style="14" customWidth="1"/>
    <col min="9" max="9" width="38.8515625" style="14" customWidth="1"/>
    <col min="10" max="10" width="21.7109375" style="14" customWidth="1"/>
    <col min="11" max="11" width="17.421875" style="14" customWidth="1"/>
    <col min="12" max="12" width="21.00390625" style="14" customWidth="1"/>
    <col min="13" max="13" width="33.421875" style="14" customWidth="1"/>
    <col min="14" max="14" width="29.28125" style="14" customWidth="1"/>
    <col min="15" max="15" width="38.140625" style="14" customWidth="1"/>
    <col min="16" max="16" width="37.7109375" style="14" customWidth="1"/>
    <col min="17" max="20" width="40.00390625" style="14" customWidth="1"/>
    <col min="21" max="22" width="33.57421875" style="14" customWidth="1"/>
    <col min="23" max="23" width="36.00390625" style="14" customWidth="1"/>
    <col min="24" max="24" width="15.421875" style="10" customWidth="1"/>
    <col min="25" max="113" width="11.421875" style="93" customWidth="1"/>
    <col min="114" max="152" width="11.421875" style="11" customWidth="1"/>
    <col min="153" max="16384" width="11.421875" style="14" customWidth="1"/>
  </cols>
  <sheetData>
    <row r="1" spans="1:152" s="6" customFormat="1" ht="12">
      <c r="A1" s="123">
        <f ca="1">TODAY()</f>
        <v>42747</v>
      </c>
      <c r="X1" s="8"/>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row>
    <row r="2" spans="1:152" s="6" customFormat="1" ht="12">
      <c r="A2" s="122"/>
      <c r="X2" s="8"/>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row>
    <row r="3" ht="12">
      <c r="A3" s="124" t="s">
        <v>44</v>
      </c>
    </row>
    <row r="4" spans="1:5" ht="15" customHeight="1">
      <c r="A4" s="218" t="s">
        <v>224</v>
      </c>
      <c r="B4" s="218"/>
      <c r="C4" s="218"/>
      <c r="D4" s="218"/>
      <c r="E4" s="21"/>
    </row>
    <row r="5" spans="1:152" s="10" customFormat="1" ht="12">
      <c r="A5" s="8"/>
      <c r="B5" s="9"/>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row>
    <row r="6" spans="1:24" ht="12">
      <c r="A6" s="12" t="s">
        <v>0</v>
      </c>
      <c r="B6" s="13"/>
      <c r="C6" s="13"/>
      <c r="D6" s="13"/>
      <c r="E6" s="13"/>
      <c r="F6" s="13"/>
      <c r="G6" s="13"/>
      <c r="H6" s="13"/>
      <c r="I6" s="13"/>
      <c r="J6" s="1"/>
      <c r="K6" s="2"/>
      <c r="L6" s="3"/>
      <c r="M6" s="13"/>
      <c r="N6" s="13"/>
      <c r="O6" s="13"/>
      <c r="P6" s="13"/>
      <c r="Q6" s="13"/>
      <c r="R6" s="13"/>
      <c r="S6" s="13"/>
      <c r="T6" s="13"/>
      <c r="U6" s="13"/>
      <c r="V6" s="13"/>
      <c r="W6" s="13"/>
      <c r="X6" s="11"/>
    </row>
    <row r="7" spans="1:152" s="17" customFormat="1" ht="29.25" customHeight="1">
      <c r="A7" s="15" t="s">
        <v>12</v>
      </c>
      <c r="B7" s="16" t="s">
        <v>323</v>
      </c>
      <c r="C7" s="16" t="s">
        <v>348</v>
      </c>
      <c r="D7" s="16" t="s">
        <v>57</v>
      </c>
      <c r="E7" s="16" t="s">
        <v>136</v>
      </c>
      <c r="F7" s="16" t="s">
        <v>59</v>
      </c>
      <c r="G7" s="16" t="s">
        <v>65</v>
      </c>
      <c r="H7" s="16" t="s">
        <v>67</v>
      </c>
      <c r="I7" s="16" t="s">
        <v>69</v>
      </c>
      <c r="J7" s="212" t="s">
        <v>174</v>
      </c>
      <c r="K7" s="213"/>
      <c r="L7" s="213"/>
      <c r="M7" s="16" t="s">
        <v>253</v>
      </c>
      <c r="N7" s="16" t="s">
        <v>326</v>
      </c>
      <c r="O7" s="16" t="s">
        <v>300</v>
      </c>
      <c r="P7" s="16" t="s">
        <v>336</v>
      </c>
      <c r="Q7" s="16" t="s">
        <v>423</v>
      </c>
      <c r="R7" s="16" t="s">
        <v>497</v>
      </c>
      <c r="S7" s="16" t="s">
        <v>480</v>
      </c>
      <c r="T7" s="16" t="s">
        <v>487</v>
      </c>
      <c r="U7" s="16" t="s">
        <v>512</v>
      </c>
      <c r="V7" s="16" t="s">
        <v>513</v>
      </c>
      <c r="W7" s="16" t="s">
        <v>514</v>
      </c>
      <c r="X7" s="7"/>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row>
    <row r="8" spans="1:24" ht="12">
      <c r="A8" s="5" t="s">
        <v>2</v>
      </c>
      <c r="B8" s="4">
        <v>2008</v>
      </c>
      <c r="C8" s="18">
        <v>39569</v>
      </c>
      <c r="D8" s="4" t="s">
        <v>374</v>
      </c>
      <c r="E8" s="4" t="s">
        <v>386</v>
      </c>
      <c r="F8" s="4">
        <v>2007</v>
      </c>
      <c r="G8" s="4">
        <v>2008</v>
      </c>
      <c r="H8" s="4">
        <v>2008</v>
      </c>
      <c r="I8" s="4" t="s">
        <v>438</v>
      </c>
      <c r="J8" s="192" t="s">
        <v>76</v>
      </c>
      <c r="K8" s="211"/>
      <c r="L8" s="211"/>
      <c r="M8" s="18">
        <v>39873</v>
      </c>
      <c r="N8" s="18">
        <v>39873</v>
      </c>
      <c r="O8" s="18">
        <v>39722</v>
      </c>
      <c r="P8" s="4">
        <v>2009</v>
      </c>
      <c r="Q8" s="4">
        <v>2005</v>
      </c>
      <c r="R8" s="4">
        <v>2009</v>
      </c>
      <c r="S8" s="4">
        <v>2008</v>
      </c>
      <c r="T8" s="4">
        <v>2008</v>
      </c>
      <c r="U8" s="18">
        <v>38139</v>
      </c>
      <c r="V8" s="18">
        <v>39873</v>
      </c>
      <c r="W8" s="4">
        <v>2004</v>
      </c>
      <c r="X8" s="11"/>
    </row>
    <row r="9" spans="1:24" ht="12">
      <c r="A9" s="5" t="s">
        <v>13</v>
      </c>
      <c r="B9" s="4">
        <v>86</v>
      </c>
      <c r="C9" s="4">
        <v>86</v>
      </c>
      <c r="D9" s="4">
        <v>37</v>
      </c>
      <c r="E9" s="4">
        <v>37</v>
      </c>
      <c r="F9" s="4">
        <v>37</v>
      </c>
      <c r="G9" s="4" t="s">
        <v>404</v>
      </c>
      <c r="H9" s="4">
        <v>41</v>
      </c>
      <c r="I9" s="4">
        <v>86</v>
      </c>
      <c r="J9" s="192">
        <v>49</v>
      </c>
      <c r="K9" s="211"/>
      <c r="L9" s="211"/>
      <c r="M9" s="4">
        <v>86</v>
      </c>
      <c r="N9" s="4">
        <v>86</v>
      </c>
      <c r="O9" s="4" t="s">
        <v>301</v>
      </c>
      <c r="P9" s="4">
        <v>37</v>
      </c>
      <c r="Q9" s="4">
        <v>67</v>
      </c>
      <c r="R9" s="4">
        <v>37</v>
      </c>
      <c r="S9" s="4">
        <v>28</v>
      </c>
      <c r="T9" s="4">
        <v>28</v>
      </c>
      <c r="U9" s="4">
        <v>45</v>
      </c>
      <c r="V9" s="4">
        <v>45</v>
      </c>
      <c r="W9" s="4">
        <v>45</v>
      </c>
      <c r="X9" s="11"/>
    </row>
    <row r="10" spans="1:24" ht="13.5" customHeight="1">
      <c r="A10" s="5" t="s">
        <v>93</v>
      </c>
      <c r="B10" s="4" t="s">
        <v>316</v>
      </c>
      <c r="C10" s="4" t="s">
        <v>105</v>
      </c>
      <c r="D10" s="4" t="s">
        <v>375</v>
      </c>
      <c r="E10" s="4" t="s">
        <v>387</v>
      </c>
      <c r="F10" s="4" t="s">
        <v>409</v>
      </c>
      <c r="G10" s="4" t="s">
        <v>409</v>
      </c>
      <c r="H10" s="4" t="s">
        <v>409</v>
      </c>
      <c r="I10" s="4" t="s">
        <v>440</v>
      </c>
      <c r="J10" s="192" t="s">
        <v>96</v>
      </c>
      <c r="K10" s="211"/>
      <c r="L10" s="211"/>
      <c r="M10" s="4" t="s">
        <v>81</v>
      </c>
      <c r="N10" s="4" t="s">
        <v>81</v>
      </c>
      <c r="O10" s="4" t="s">
        <v>437</v>
      </c>
      <c r="P10" s="4" t="s">
        <v>335</v>
      </c>
      <c r="Q10" s="4" t="s">
        <v>424</v>
      </c>
      <c r="R10" s="4" t="s">
        <v>498</v>
      </c>
      <c r="S10" s="4" t="s">
        <v>470</v>
      </c>
      <c r="T10" s="4" t="s">
        <v>470</v>
      </c>
      <c r="U10" s="4" t="s">
        <v>515</v>
      </c>
      <c r="V10" s="4" t="s">
        <v>515</v>
      </c>
      <c r="W10" s="4" t="s">
        <v>516</v>
      </c>
      <c r="X10" s="11"/>
    </row>
    <row r="11" spans="1:24" ht="13.5" customHeight="1">
      <c r="A11" s="5" t="s">
        <v>1</v>
      </c>
      <c r="B11" s="4" t="s">
        <v>320</v>
      </c>
      <c r="C11" s="4" t="s">
        <v>468</v>
      </c>
      <c r="D11" s="4" t="s">
        <v>376</v>
      </c>
      <c r="E11" s="4" t="s">
        <v>376</v>
      </c>
      <c r="F11" s="4" t="s">
        <v>104</v>
      </c>
      <c r="G11" s="4" t="s">
        <v>104</v>
      </c>
      <c r="H11" s="4" t="s">
        <v>104</v>
      </c>
      <c r="I11" s="4" t="s">
        <v>101</v>
      </c>
      <c r="J11" s="192" t="s">
        <v>97</v>
      </c>
      <c r="K11" s="211"/>
      <c r="L11" s="211"/>
      <c r="M11" s="4" t="s">
        <v>82</v>
      </c>
      <c r="N11" s="4" t="s">
        <v>82</v>
      </c>
      <c r="O11" s="4"/>
      <c r="P11" s="4" t="s">
        <v>331</v>
      </c>
      <c r="Q11" s="4"/>
      <c r="R11" s="4" t="s">
        <v>499</v>
      </c>
      <c r="S11" s="4" t="s">
        <v>471</v>
      </c>
      <c r="T11" s="4" t="s">
        <v>471</v>
      </c>
      <c r="U11" s="4" t="s">
        <v>517</v>
      </c>
      <c r="V11" s="4" t="s">
        <v>517</v>
      </c>
      <c r="W11" s="4" t="s">
        <v>517</v>
      </c>
      <c r="X11" s="11"/>
    </row>
    <row r="12" spans="1:24" ht="39" customHeight="1">
      <c r="A12" s="11" t="s">
        <v>41</v>
      </c>
      <c r="B12" s="4" t="s">
        <v>102</v>
      </c>
      <c r="C12" s="4" t="s">
        <v>466</v>
      </c>
      <c r="D12" s="4" t="s">
        <v>377</v>
      </c>
      <c r="E12" s="4" t="s">
        <v>377</v>
      </c>
      <c r="F12" s="4" t="s">
        <v>398</v>
      </c>
      <c r="G12" s="192" t="s">
        <v>395</v>
      </c>
      <c r="H12" s="210"/>
      <c r="I12" s="4" t="s">
        <v>102</v>
      </c>
      <c r="J12" s="192" t="s">
        <v>215</v>
      </c>
      <c r="K12" s="211"/>
      <c r="L12" s="211"/>
      <c r="M12" s="4" t="s">
        <v>106</v>
      </c>
      <c r="N12" s="4" t="s">
        <v>106</v>
      </c>
      <c r="O12" s="4" t="s">
        <v>303</v>
      </c>
      <c r="P12" s="4" t="s">
        <v>332</v>
      </c>
      <c r="Q12" s="4" t="s">
        <v>425</v>
      </c>
      <c r="R12" s="4" t="s">
        <v>500</v>
      </c>
      <c r="S12" s="4" t="s">
        <v>477</v>
      </c>
      <c r="T12" s="4" t="s">
        <v>477</v>
      </c>
      <c r="U12" s="4" t="s">
        <v>518</v>
      </c>
      <c r="V12" s="4" t="s">
        <v>519</v>
      </c>
      <c r="W12" s="4" t="s">
        <v>519</v>
      </c>
      <c r="X12" s="11"/>
    </row>
    <row r="13" spans="1:24" ht="12.75" customHeight="1">
      <c r="A13" s="11" t="s">
        <v>212</v>
      </c>
      <c r="B13" t="s">
        <v>454</v>
      </c>
      <c r="C13" s="173" t="s">
        <v>467</v>
      </c>
      <c r="D13" s="173" t="s">
        <v>131</v>
      </c>
      <c r="E13" s="173" t="s">
        <v>131</v>
      </c>
      <c r="F13" s="172" t="s">
        <v>396</v>
      </c>
      <c r="G13" s="219" t="s">
        <v>396</v>
      </c>
      <c r="H13" s="220"/>
      <c r="I13" t="s">
        <v>454</v>
      </c>
      <c r="J13" s="214" t="s">
        <v>214</v>
      </c>
      <c r="K13" s="215"/>
      <c r="L13" s="215"/>
      <c r="M13" s="168" t="s">
        <v>153</v>
      </c>
      <c r="N13" s="168" t="s">
        <v>153</v>
      </c>
      <c r="O13" s="4"/>
      <c r="P13" s="89" t="s">
        <v>333</v>
      </c>
      <c r="Q13" s="172" t="s">
        <v>427</v>
      </c>
      <c r="R13" s="187" t="s">
        <v>501</v>
      </c>
      <c r="S13" t="s">
        <v>472</v>
      </c>
      <c r="T13" t="s">
        <v>472</v>
      </c>
      <c r="U13" t="s">
        <v>520</v>
      </c>
      <c r="V13" s="173" t="s">
        <v>520</v>
      </c>
      <c r="W13" s="173" t="s">
        <v>520</v>
      </c>
      <c r="X13" s="177"/>
    </row>
    <row r="14" spans="1:24" ht="12" customHeight="1">
      <c r="A14" s="5" t="s">
        <v>211</v>
      </c>
      <c r="B14" s="51" t="s">
        <v>103</v>
      </c>
      <c r="C14" s="51" t="s">
        <v>469</v>
      </c>
      <c r="D14" s="167" t="s">
        <v>372</v>
      </c>
      <c r="E14" s="167" t="s">
        <v>373</v>
      </c>
      <c r="F14" s="4" t="s">
        <v>422</v>
      </c>
      <c r="G14" s="192" t="s">
        <v>397</v>
      </c>
      <c r="H14" s="210"/>
      <c r="I14" s="51" t="s">
        <v>103</v>
      </c>
      <c r="J14" s="216" t="s">
        <v>213</v>
      </c>
      <c r="K14" s="217"/>
      <c r="L14" s="217"/>
      <c r="M14" s="4" t="s">
        <v>154</v>
      </c>
      <c r="N14" s="4" t="s">
        <v>154</v>
      </c>
      <c r="O14" s="4"/>
      <c r="P14" s="4" t="s">
        <v>370</v>
      </c>
      <c r="Q14" s="4" t="s">
        <v>426</v>
      </c>
      <c r="R14" s="4" t="s">
        <v>502</v>
      </c>
      <c r="S14" s="4" t="s">
        <v>473</v>
      </c>
      <c r="T14" s="4" t="s">
        <v>473</v>
      </c>
      <c r="U14" s="4" t="s">
        <v>521</v>
      </c>
      <c r="V14" s="4" t="s">
        <v>521</v>
      </c>
      <c r="W14" s="4" t="s">
        <v>521</v>
      </c>
      <c r="X14" s="11"/>
    </row>
    <row r="15" spans="1:24" ht="12">
      <c r="A15" s="5" t="s">
        <v>3</v>
      </c>
      <c r="B15" s="4"/>
      <c r="C15" s="4"/>
      <c r="D15" s="4" t="s">
        <v>379</v>
      </c>
      <c r="E15" s="4" t="s">
        <v>388</v>
      </c>
      <c r="F15" s="4"/>
      <c r="G15" s="192"/>
      <c r="H15" s="210"/>
      <c r="I15" s="4"/>
      <c r="J15" s="192"/>
      <c r="K15" s="211"/>
      <c r="L15" s="211"/>
      <c r="M15" s="4"/>
      <c r="N15" s="4"/>
      <c r="O15" s="4"/>
      <c r="P15" s="4"/>
      <c r="Q15" s="4"/>
      <c r="R15" s="4" t="s">
        <v>379</v>
      </c>
      <c r="S15" s="4"/>
      <c r="T15" s="4"/>
      <c r="U15" s="4"/>
      <c r="V15" s="4"/>
      <c r="W15" s="4"/>
      <c r="X15" s="11"/>
    </row>
    <row r="16" spans="1:24" ht="53.25" customHeight="1">
      <c r="A16" s="5" t="s">
        <v>92</v>
      </c>
      <c r="B16" s="4" t="s">
        <v>317</v>
      </c>
      <c r="C16" s="4" t="s">
        <v>310</v>
      </c>
      <c r="D16" s="4" t="s">
        <v>378</v>
      </c>
      <c r="E16" s="4" t="s">
        <v>334</v>
      </c>
      <c r="F16" s="4" t="s">
        <v>411</v>
      </c>
      <c r="G16" s="192" t="s">
        <v>408</v>
      </c>
      <c r="H16" s="210"/>
      <c r="I16" s="4" t="s">
        <v>445</v>
      </c>
      <c r="J16" s="192" t="s">
        <v>94</v>
      </c>
      <c r="K16" s="211"/>
      <c r="L16" s="211"/>
      <c r="M16" s="4" t="s">
        <v>90</v>
      </c>
      <c r="N16" s="4" t="s">
        <v>327</v>
      </c>
      <c r="O16" s="4" t="s">
        <v>330</v>
      </c>
      <c r="P16" s="4" t="s">
        <v>460</v>
      </c>
      <c r="Q16" s="4" t="s">
        <v>429</v>
      </c>
      <c r="R16" s="4" t="s">
        <v>503</v>
      </c>
      <c r="S16" s="4" t="s">
        <v>479</v>
      </c>
      <c r="T16" s="4" t="s">
        <v>488</v>
      </c>
      <c r="U16" s="4" t="s">
        <v>522</v>
      </c>
      <c r="V16" s="4" t="s">
        <v>523</v>
      </c>
      <c r="W16" s="4" t="s">
        <v>524</v>
      </c>
      <c r="X16" s="11"/>
    </row>
    <row r="17" spans="1:24" ht="28.5" customHeight="1">
      <c r="A17" s="5" t="s">
        <v>347</v>
      </c>
      <c r="B17" s="4"/>
      <c r="C17" s="4" t="s">
        <v>349</v>
      </c>
      <c r="D17" s="4"/>
      <c r="E17" s="4"/>
      <c r="F17" s="4"/>
      <c r="G17" s="4"/>
      <c r="H17" s="4"/>
      <c r="I17" s="4"/>
      <c r="J17" s="175"/>
      <c r="K17" s="125"/>
      <c r="L17" s="125"/>
      <c r="M17" s="4"/>
      <c r="N17" s="4"/>
      <c r="O17" s="4"/>
      <c r="P17" s="4"/>
      <c r="Q17" s="4" t="s">
        <v>436</v>
      </c>
      <c r="R17" s="4"/>
      <c r="S17" s="4" t="s">
        <v>474</v>
      </c>
      <c r="T17" s="4" t="s">
        <v>474</v>
      </c>
      <c r="U17" s="4"/>
      <c r="V17" s="4"/>
      <c r="W17" s="4"/>
      <c r="X17" s="11"/>
    </row>
    <row r="18" spans="2:24" ht="12">
      <c r="B18" s="4"/>
      <c r="C18" s="4"/>
      <c r="D18" s="4"/>
      <c r="E18" s="4"/>
      <c r="F18" s="4"/>
      <c r="G18" s="4"/>
      <c r="H18" s="4"/>
      <c r="I18" s="4"/>
      <c r="J18" s="4"/>
      <c r="M18" s="4"/>
      <c r="N18" s="4"/>
      <c r="O18" s="4"/>
      <c r="P18" s="4"/>
      <c r="Q18" s="4"/>
      <c r="R18" s="4"/>
      <c r="S18" s="4"/>
      <c r="T18" s="4"/>
      <c r="U18" s="4"/>
      <c r="V18" s="4"/>
      <c r="W18" s="4"/>
      <c r="X18" s="11"/>
    </row>
    <row r="19" spans="1:152" s="5" customFormat="1" ht="12">
      <c r="A19" s="120" t="s">
        <v>255</v>
      </c>
      <c r="B19" s="13"/>
      <c r="C19" s="13"/>
      <c r="D19" s="13"/>
      <c r="E19" s="13"/>
      <c r="F19" s="13"/>
      <c r="G19" s="13"/>
      <c r="H19" s="13"/>
      <c r="I19" s="13"/>
      <c r="J19" s="13"/>
      <c r="K19" s="19"/>
      <c r="L19" s="19"/>
      <c r="M19" s="13"/>
      <c r="N19" s="13"/>
      <c r="O19" s="13"/>
      <c r="P19" s="13"/>
      <c r="Q19" s="13"/>
      <c r="R19" s="13"/>
      <c r="S19" s="13"/>
      <c r="T19" s="13"/>
      <c r="U19" s="13"/>
      <c r="V19" s="13"/>
      <c r="W19" s="13"/>
      <c r="X19" s="11"/>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row>
    <row r="20" spans="1:24" ht="36">
      <c r="A20" s="5" t="s">
        <v>271</v>
      </c>
      <c r="B20" s="4"/>
      <c r="C20" s="4" t="s">
        <v>312</v>
      </c>
      <c r="D20" s="4" t="s">
        <v>380</v>
      </c>
      <c r="E20" s="4" t="s">
        <v>380</v>
      </c>
      <c r="F20" s="4" t="s">
        <v>398</v>
      </c>
      <c r="G20" s="192" t="s">
        <v>407</v>
      </c>
      <c r="H20" s="210"/>
      <c r="I20" s="4" t="s">
        <v>442</v>
      </c>
      <c r="J20" s="4" t="s">
        <v>72</v>
      </c>
      <c r="K20" s="5"/>
      <c r="L20" s="5"/>
      <c r="M20" s="4" t="s">
        <v>98</v>
      </c>
      <c r="N20" s="4"/>
      <c r="O20" s="4" t="s">
        <v>303</v>
      </c>
      <c r="P20" s="4" t="s">
        <v>332</v>
      </c>
      <c r="Q20" s="4" t="s">
        <v>425</v>
      </c>
      <c r="R20" s="188" t="s">
        <v>504</v>
      </c>
      <c r="S20" s="4" t="s">
        <v>475</v>
      </c>
      <c r="T20" s="4" t="s">
        <v>475</v>
      </c>
      <c r="U20" s="4" t="s">
        <v>518</v>
      </c>
      <c r="V20" s="4" t="s">
        <v>518</v>
      </c>
      <c r="W20" s="4" t="s">
        <v>518</v>
      </c>
      <c r="X20" s="11"/>
    </row>
    <row r="21" spans="1:24" ht="36">
      <c r="A21" s="5" t="s">
        <v>272</v>
      </c>
      <c r="B21" s="4"/>
      <c r="C21" s="4"/>
      <c r="D21" s="4" t="s">
        <v>380</v>
      </c>
      <c r="E21" s="4" t="s">
        <v>380</v>
      </c>
      <c r="F21" s="4" t="s">
        <v>398</v>
      </c>
      <c r="G21" s="192" t="s">
        <v>407</v>
      </c>
      <c r="H21" s="210"/>
      <c r="I21" s="4" t="s">
        <v>441</v>
      </c>
      <c r="J21" s="4" t="s">
        <v>77</v>
      </c>
      <c r="K21" s="5"/>
      <c r="L21" s="5"/>
      <c r="M21" s="4" t="s">
        <v>98</v>
      </c>
      <c r="N21" s="4"/>
      <c r="O21" s="4" t="s">
        <v>304</v>
      </c>
      <c r="P21" s="4" t="s">
        <v>457</v>
      </c>
      <c r="Q21" s="4" t="s">
        <v>425</v>
      </c>
      <c r="R21" s="188" t="s">
        <v>505</v>
      </c>
      <c r="S21" s="4" t="s">
        <v>476</v>
      </c>
      <c r="T21" s="4" t="s">
        <v>476</v>
      </c>
      <c r="U21" s="4" t="s">
        <v>518</v>
      </c>
      <c r="V21" s="4" t="s">
        <v>518</v>
      </c>
      <c r="W21" s="4" t="s">
        <v>518</v>
      </c>
      <c r="X21" s="11"/>
    </row>
    <row r="22" spans="1:24" ht="12">
      <c r="A22" s="5" t="s">
        <v>273</v>
      </c>
      <c r="B22" s="4"/>
      <c r="C22" s="4"/>
      <c r="D22" s="4"/>
      <c r="E22" s="4"/>
      <c r="F22" s="4"/>
      <c r="G22" s="192"/>
      <c r="H22" s="210"/>
      <c r="I22" s="4"/>
      <c r="J22" s="4"/>
      <c r="K22" s="5"/>
      <c r="L22" s="5"/>
      <c r="M22" s="4"/>
      <c r="N22" s="4"/>
      <c r="O22" s="4"/>
      <c r="P22" s="4"/>
      <c r="Q22" s="4"/>
      <c r="R22" s="4"/>
      <c r="S22" s="4"/>
      <c r="T22" s="4"/>
      <c r="U22" s="4"/>
      <c r="V22" s="4"/>
      <c r="W22" s="4"/>
      <c r="X22" s="11"/>
    </row>
    <row r="23" spans="1:24" ht="12" customHeight="1">
      <c r="A23" s="5" t="s">
        <v>4</v>
      </c>
      <c r="B23" s="4" t="s">
        <v>30</v>
      </c>
      <c r="C23" s="4" t="s">
        <v>30</v>
      </c>
      <c r="D23" s="4" t="s">
        <v>39</v>
      </c>
      <c r="E23" s="4" t="s">
        <v>39</v>
      </c>
      <c r="F23" s="4" t="s">
        <v>38</v>
      </c>
      <c r="G23" s="192" t="s">
        <v>38</v>
      </c>
      <c r="H23" s="210"/>
      <c r="I23" s="4" t="s">
        <v>38</v>
      </c>
      <c r="J23" s="4" t="s">
        <v>38</v>
      </c>
      <c r="K23" s="5" t="s">
        <v>38</v>
      </c>
      <c r="L23" s="5" t="s">
        <v>38</v>
      </c>
      <c r="M23" s="4" t="s">
        <v>38</v>
      </c>
      <c r="N23" s="4" t="s">
        <v>38</v>
      </c>
      <c r="O23" s="4" t="s">
        <v>38</v>
      </c>
      <c r="P23" s="4" t="s">
        <v>39</v>
      </c>
      <c r="Q23" s="4" t="s">
        <v>38</v>
      </c>
      <c r="R23" s="4"/>
      <c r="S23" s="4" t="s">
        <v>38</v>
      </c>
      <c r="T23" s="4" t="s">
        <v>38</v>
      </c>
      <c r="U23" s="4" t="s">
        <v>30</v>
      </c>
      <c r="V23" s="4" t="s">
        <v>30</v>
      </c>
      <c r="W23" s="4" t="s">
        <v>30</v>
      </c>
      <c r="X23" s="11"/>
    </row>
    <row r="24" spans="1:24" ht="42.75" customHeight="1">
      <c r="A24" s="5" t="s">
        <v>314</v>
      </c>
      <c r="B24" s="4"/>
      <c r="C24" s="4" t="s">
        <v>312</v>
      </c>
      <c r="D24" s="4" t="s">
        <v>380</v>
      </c>
      <c r="E24" s="4" t="s">
        <v>380</v>
      </c>
      <c r="F24" s="4" t="s">
        <v>399</v>
      </c>
      <c r="G24" s="192" t="s">
        <v>399</v>
      </c>
      <c r="H24" s="210"/>
      <c r="I24" s="4" t="s">
        <v>443</v>
      </c>
      <c r="J24" s="4" t="s">
        <v>75</v>
      </c>
      <c r="K24" s="5"/>
      <c r="L24" s="5"/>
      <c r="M24" s="4"/>
      <c r="N24" s="4"/>
      <c r="O24" s="4"/>
      <c r="P24" s="4" t="s">
        <v>332</v>
      </c>
      <c r="Q24" s="4" t="s">
        <v>428</v>
      </c>
      <c r="R24" s="4"/>
      <c r="S24" s="4" t="s">
        <v>478</v>
      </c>
      <c r="T24" s="4" t="s">
        <v>478</v>
      </c>
      <c r="U24" s="4" t="s">
        <v>525</v>
      </c>
      <c r="V24" s="4"/>
      <c r="W24" s="4" t="s">
        <v>526</v>
      </c>
      <c r="X24" s="11"/>
    </row>
    <row r="25" spans="1:24" ht="102.75" customHeight="1">
      <c r="A25" s="5" t="s">
        <v>91</v>
      </c>
      <c r="B25" s="4" t="s">
        <v>318</v>
      </c>
      <c r="C25" s="4" t="s">
        <v>311</v>
      </c>
      <c r="D25" s="4" t="s">
        <v>381</v>
      </c>
      <c r="E25" s="4" t="s">
        <v>390</v>
      </c>
      <c r="F25" s="4" t="s">
        <v>400</v>
      </c>
      <c r="G25" s="192" t="s">
        <v>400</v>
      </c>
      <c r="H25" s="210"/>
      <c r="I25" s="4" t="s">
        <v>439</v>
      </c>
      <c r="J25" s="192" t="s">
        <v>71</v>
      </c>
      <c r="K25" s="211"/>
      <c r="L25" s="211"/>
      <c r="M25" s="4" t="s">
        <v>322</v>
      </c>
      <c r="N25" s="4" t="s">
        <v>328</v>
      </c>
      <c r="O25" s="4" t="s">
        <v>302</v>
      </c>
      <c r="P25" s="4" t="s">
        <v>337</v>
      </c>
      <c r="Q25" s="4" t="s">
        <v>430</v>
      </c>
      <c r="R25" s="188" t="s">
        <v>506</v>
      </c>
      <c r="S25" s="4" t="s">
        <v>481</v>
      </c>
      <c r="T25" s="4" t="s">
        <v>489</v>
      </c>
      <c r="U25" s="4" t="s">
        <v>527</v>
      </c>
      <c r="V25" s="4" t="s">
        <v>528</v>
      </c>
      <c r="W25" s="4" t="s">
        <v>529</v>
      </c>
      <c r="X25" s="11"/>
    </row>
    <row r="26" spans="1:24" ht="72.75" customHeight="1">
      <c r="A26" s="5" t="s">
        <v>5</v>
      </c>
      <c r="B26" s="4" t="s">
        <v>319</v>
      </c>
      <c r="C26" s="4" t="s">
        <v>49</v>
      </c>
      <c r="D26" s="4" t="s">
        <v>58</v>
      </c>
      <c r="E26" s="4" t="s">
        <v>389</v>
      </c>
      <c r="F26" s="4" t="s">
        <v>410</v>
      </c>
      <c r="G26" s="192" t="s">
        <v>421</v>
      </c>
      <c r="H26" s="210"/>
      <c r="I26" s="4" t="s">
        <v>444</v>
      </c>
      <c r="J26" s="4" t="s">
        <v>73</v>
      </c>
      <c r="K26" s="5"/>
      <c r="L26" s="5" t="s">
        <v>74</v>
      </c>
      <c r="M26" s="4" t="s">
        <v>324</v>
      </c>
      <c r="N26" s="4" t="s">
        <v>329</v>
      </c>
      <c r="O26" s="4" t="s">
        <v>321</v>
      </c>
      <c r="P26" s="4" t="s">
        <v>458</v>
      </c>
      <c r="Q26" s="4" t="s">
        <v>431</v>
      </c>
      <c r="R26" s="188" t="s">
        <v>507</v>
      </c>
      <c r="S26" s="4" t="s">
        <v>482</v>
      </c>
      <c r="T26" s="4" t="s">
        <v>490</v>
      </c>
      <c r="U26" s="4" t="s">
        <v>530</v>
      </c>
      <c r="V26" s="4" t="s">
        <v>531</v>
      </c>
      <c r="W26" s="4" t="s">
        <v>532</v>
      </c>
      <c r="X26" s="11"/>
    </row>
    <row r="27" spans="1:24" ht="12.75" customHeight="1">
      <c r="A27" s="5" t="s">
        <v>83</v>
      </c>
      <c r="B27" s="4" t="s">
        <v>88</v>
      </c>
      <c r="C27" s="4" t="s">
        <v>86</v>
      </c>
      <c r="D27" s="4" t="s">
        <v>86</v>
      </c>
      <c r="E27" s="4" t="s">
        <v>86</v>
      </c>
      <c r="F27" s="4" t="s">
        <v>88</v>
      </c>
      <c r="G27" s="4" t="s">
        <v>88</v>
      </c>
      <c r="H27" s="4" t="s">
        <v>88</v>
      </c>
      <c r="I27" s="4" t="s">
        <v>86</v>
      </c>
      <c r="J27" s="4" t="s">
        <v>85</v>
      </c>
      <c r="K27" s="5"/>
      <c r="L27" s="5" t="s">
        <v>85</v>
      </c>
      <c r="M27" s="4" t="s">
        <v>86</v>
      </c>
      <c r="N27" s="4" t="s">
        <v>88</v>
      </c>
      <c r="O27" s="4" t="s">
        <v>87</v>
      </c>
      <c r="P27" s="4" t="s">
        <v>87</v>
      </c>
      <c r="Q27" s="4" t="s">
        <v>87</v>
      </c>
      <c r="R27" s="4" t="s">
        <v>88</v>
      </c>
      <c r="S27" s="4" t="s">
        <v>88</v>
      </c>
      <c r="T27" s="4" t="s">
        <v>88</v>
      </c>
      <c r="U27" s="4" t="s">
        <v>88</v>
      </c>
      <c r="V27" s="4" t="s">
        <v>88</v>
      </c>
      <c r="W27" s="4" t="s">
        <v>88</v>
      </c>
      <c r="X27" s="11"/>
    </row>
    <row r="28" spans="1:24" ht="12">
      <c r="A28" s="5" t="s">
        <v>35</v>
      </c>
      <c r="B28" s="4">
        <v>323</v>
      </c>
      <c r="C28" s="4">
        <v>400</v>
      </c>
      <c r="D28" s="4">
        <v>4500</v>
      </c>
      <c r="E28" s="4">
        <v>210</v>
      </c>
      <c r="F28" s="4">
        <v>3200</v>
      </c>
      <c r="G28" s="4">
        <v>2750</v>
      </c>
      <c r="H28" s="4">
        <v>3500</v>
      </c>
      <c r="I28" s="4">
        <v>800</v>
      </c>
      <c r="J28" s="4">
        <v>22286</v>
      </c>
      <c r="K28" s="5">
        <v>22286</v>
      </c>
      <c r="L28" s="5">
        <v>22286</v>
      </c>
      <c r="M28" s="4">
        <v>900</v>
      </c>
      <c r="N28" s="4">
        <v>2500</v>
      </c>
      <c r="O28" s="4">
        <v>240</v>
      </c>
      <c r="P28" s="4">
        <v>180</v>
      </c>
      <c r="Q28" s="4">
        <v>4000</v>
      </c>
      <c r="R28" s="4">
        <v>900</v>
      </c>
      <c r="S28" s="4">
        <v>546</v>
      </c>
      <c r="T28" s="4">
        <f>776/2</f>
        <v>388</v>
      </c>
      <c r="U28" s="4">
        <v>1000</v>
      </c>
      <c r="V28" s="4">
        <v>90</v>
      </c>
      <c r="W28" s="4">
        <v>1000</v>
      </c>
      <c r="X28" s="11"/>
    </row>
    <row r="29" spans="1:24" ht="12">
      <c r="A29" s="5" t="s">
        <v>289</v>
      </c>
      <c r="B29" s="4"/>
      <c r="C29" s="4"/>
      <c r="D29" s="4">
        <v>3.55</v>
      </c>
      <c r="E29" s="4">
        <v>2</v>
      </c>
      <c r="F29" s="4">
        <v>3</v>
      </c>
      <c r="G29" s="4">
        <v>2.5</v>
      </c>
      <c r="H29" s="4">
        <v>2.5</v>
      </c>
      <c r="I29" s="4">
        <v>3</v>
      </c>
      <c r="J29" s="4"/>
      <c r="K29" s="5"/>
      <c r="L29" s="5"/>
      <c r="M29" s="4"/>
      <c r="N29" s="4"/>
      <c r="O29" s="4" t="s">
        <v>305</v>
      </c>
      <c r="P29" s="4">
        <v>2.5</v>
      </c>
      <c r="Q29" s="4"/>
      <c r="R29" s="4">
        <v>4.5</v>
      </c>
      <c r="S29" s="4">
        <v>1</v>
      </c>
      <c r="T29" s="4">
        <v>5</v>
      </c>
      <c r="U29" s="4">
        <v>7</v>
      </c>
      <c r="V29" s="4"/>
      <c r="W29" s="4"/>
      <c r="X29" s="11"/>
    </row>
    <row r="30" spans="1:24" ht="12">
      <c r="A30" s="5" t="s">
        <v>6</v>
      </c>
      <c r="B30" s="4">
        <v>778</v>
      </c>
      <c r="C30" s="4">
        <v>1022</v>
      </c>
      <c r="D30" s="4">
        <f>D29*D28</f>
        <v>15975</v>
      </c>
      <c r="E30" s="4">
        <f>E29*E28</f>
        <v>420</v>
      </c>
      <c r="F30" s="4">
        <f>3200*3</f>
        <v>9600</v>
      </c>
      <c r="G30" s="4">
        <v>6875</v>
      </c>
      <c r="H30" s="4">
        <v>8750</v>
      </c>
      <c r="I30" s="4">
        <v>693</v>
      </c>
      <c r="J30" s="4">
        <v>4078</v>
      </c>
      <c r="K30" s="5">
        <v>4078</v>
      </c>
      <c r="L30" s="5">
        <v>4078</v>
      </c>
      <c r="M30" s="4">
        <v>4078</v>
      </c>
      <c r="N30" s="4"/>
      <c r="O30" s="4">
        <v>650</v>
      </c>
      <c r="P30" s="4">
        <v>450</v>
      </c>
      <c r="Q30" s="4"/>
      <c r="R30" s="4">
        <v>5000</v>
      </c>
      <c r="S30" s="4">
        <f>S28*S29</f>
        <v>546</v>
      </c>
      <c r="T30" s="4">
        <f>T28*T29</f>
        <v>1940</v>
      </c>
      <c r="U30" s="4">
        <v>7000</v>
      </c>
      <c r="V30" s="4"/>
      <c r="W30" s="4"/>
      <c r="X30" s="11"/>
    </row>
    <row r="31" spans="1:24" ht="12">
      <c r="A31" s="5" t="s">
        <v>7</v>
      </c>
      <c r="B31" s="4">
        <v>4</v>
      </c>
      <c r="C31" s="4">
        <v>3</v>
      </c>
      <c r="D31" s="4">
        <v>15</v>
      </c>
      <c r="E31" s="4">
        <v>7</v>
      </c>
      <c r="F31" s="4">
        <v>15</v>
      </c>
      <c r="G31" s="4">
        <v>7</v>
      </c>
      <c r="H31" s="4">
        <v>14</v>
      </c>
      <c r="I31" s="4">
        <v>10</v>
      </c>
      <c r="J31" s="4">
        <v>69</v>
      </c>
      <c r="K31" s="5">
        <v>69</v>
      </c>
      <c r="L31" s="5">
        <v>69</v>
      </c>
      <c r="M31" s="4"/>
      <c r="N31" s="4"/>
      <c r="O31" s="4"/>
      <c r="P31" s="4">
        <v>7</v>
      </c>
      <c r="Q31" s="4"/>
      <c r="R31" s="4">
        <v>15</v>
      </c>
      <c r="S31" s="4"/>
      <c r="T31" s="4"/>
      <c r="U31" s="4">
        <v>20</v>
      </c>
      <c r="V31" s="4">
        <v>4</v>
      </c>
      <c r="W31" s="4"/>
      <c r="X31" s="11"/>
    </row>
    <row r="32" spans="1:24" ht="14.25" customHeight="1">
      <c r="A32" s="22" t="s">
        <v>256</v>
      </c>
      <c r="B32" s="23">
        <f aca="true" t="shared" si="0" ref="B32:T32">B28/B31</f>
        <v>80.75</v>
      </c>
      <c r="C32" s="23">
        <f t="shared" si="0"/>
        <v>133.33333333333334</v>
      </c>
      <c r="D32" s="23">
        <f t="shared" si="0"/>
        <v>300</v>
      </c>
      <c r="E32" s="23">
        <f t="shared" si="0"/>
        <v>30</v>
      </c>
      <c r="F32" s="23">
        <f t="shared" si="0"/>
        <v>213.33333333333334</v>
      </c>
      <c r="G32" s="23">
        <f t="shared" si="0"/>
        <v>392.85714285714283</v>
      </c>
      <c r="H32" s="23">
        <f t="shared" si="0"/>
        <v>250</v>
      </c>
      <c r="I32" s="23">
        <f t="shared" si="0"/>
        <v>80</v>
      </c>
      <c r="J32" s="23">
        <f>J28/J31</f>
        <v>322.9855072463768</v>
      </c>
      <c r="K32" s="24">
        <f>K28/K31</f>
        <v>322.9855072463768</v>
      </c>
      <c r="L32" s="24">
        <f t="shared" si="0"/>
        <v>322.9855072463768</v>
      </c>
      <c r="M32" s="23" t="e">
        <f t="shared" si="0"/>
        <v>#DIV/0!</v>
      </c>
      <c r="N32" s="23"/>
      <c r="O32" s="23" t="e">
        <f t="shared" si="0"/>
        <v>#DIV/0!</v>
      </c>
      <c r="P32" s="23">
        <v>26</v>
      </c>
      <c r="Q32" s="23" t="e">
        <f t="shared" si="0"/>
        <v>#DIV/0!</v>
      </c>
      <c r="R32" s="23">
        <f t="shared" si="0"/>
        <v>60</v>
      </c>
      <c r="S32" s="23" t="e">
        <f t="shared" si="0"/>
        <v>#DIV/0!</v>
      </c>
      <c r="T32" s="23" t="e">
        <f t="shared" si="0"/>
        <v>#DIV/0!</v>
      </c>
      <c r="U32" s="23">
        <f>U28/U31</f>
        <v>50</v>
      </c>
      <c r="V32" s="23">
        <f>V28/V31</f>
        <v>22.5</v>
      </c>
      <c r="W32" s="23" t="e">
        <f>W28/W31</f>
        <v>#DIV/0!</v>
      </c>
      <c r="X32" s="178"/>
    </row>
    <row r="33" spans="1:24" ht="12">
      <c r="A33" s="22" t="s">
        <v>257</v>
      </c>
      <c r="B33" s="38">
        <f aca="true" t="shared" si="1" ref="B33:M33">B51/B31</f>
        <v>55.5</v>
      </c>
      <c r="C33" s="38">
        <f t="shared" si="1"/>
        <v>56.666666666666664</v>
      </c>
      <c r="D33" s="38">
        <f t="shared" si="1"/>
        <v>41.266666666666666</v>
      </c>
      <c r="E33" s="38">
        <f>E51/E31</f>
        <v>15.714285714285714</v>
      </c>
      <c r="F33" s="38">
        <f t="shared" si="1"/>
        <v>26.666666666666668</v>
      </c>
      <c r="G33" s="38">
        <f t="shared" si="1"/>
        <v>28.571428571428573</v>
      </c>
      <c r="H33" s="38">
        <f t="shared" si="1"/>
        <v>20.714285714285715</v>
      </c>
      <c r="I33" s="38">
        <f t="shared" si="1"/>
        <v>20</v>
      </c>
      <c r="J33" s="38">
        <f t="shared" si="1"/>
        <v>15.065217391304348</v>
      </c>
      <c r="K33" s="39">
        <f t="shared" si="1"/>
        <v>1.1246376811594203</v>
      </c>
      <c r="L33" s="39">
        <f t="shared" si="1"/>
        <v>6.298405797101449</v>
      </c>
      <c r="M33" s="38" t="e">
        <f t="shared" si="1"/>
        <v>#DIV/0!</v>
      </c>
      <c r="N33" s="38"/>
      <c r="O33" s="38" t="e">
        <f>O51/O31</f>
        <v>#DIV/0!</v>
      </c>
      <c r="P33" s="38">
        <v>4.57</v>
      </c>
      <c r="Q33" s="38" t="e">
        <f aca="true" t="shared" si="2" ref="Q33:W33">Q51/Q31</f>
        <v>#DIV/0!</v>
      </c>
      <c r="R33" s="38">
        <f t="shared" si="2"/>
        <v>1.6666666666666667</v>
      </c>
      <c r="S33" s="38" t="e">
        <f t="shared" si="2"/>
        <v>#DIV/0!</v>
      </c>
      <c r="T33" s="38" t="e">
        <f t="shared" si="2"/>
        <v>#DIV/0!</v>
      </c>
      <c r="U33" s="38">
        <f t="shared" si="2"/>
        <v>0</v>
      </c>
      <c r="V33" s="38">
        <f t="shared" si="2"/>
        <v>0</v>
      </c>
      <c r="W33" s="38" t="e">
        <f t="shared" si="2"/>
        <v>#DIV/0!</v>
      </c>
      <c r="X33" s="179"/>
    </row>
    <row r="34" spans="1:152" s="116" customFormat="1" ht="36">
      <c r="A34" s="42" t="s">
        <v>344</v>
      </c>
      <c r="B34" s="115" t="s">
        <v>346</v>
      </c>
      <c r="C34" s="115" t="s">
        <v>350</v>
      </c>
      <c r="D34" s="115"/>
      <c r="E34" s="115"/>
      <c r="F34" s="115"/>
      <c r="G34" s="115"/>
      <c r="H34" s="115" t="s">
        <v>419</v>
      </c>
      <c r="I34" s="115" t="s">
        <v>446</v>
      </c>
      <c r="J34" s="115" t="s">
        <v>294</v>
      </c>
      <c r="K34" s="42"/>
      <c r="L34" s="42"/>
      <c r="M34" s="115"/>
      <c r="N34" s="115"/>
      <c r="O34" s="115" t="s">
        <v>306</v>
      </c>
      <c r="P34" s="115"/>
      <c r="Q34" s="115"/>
      <c r="R34" s="115" t="s">
        <v>508</v>
      </c>
      <c r="S34" s="115"/>
      <c r="T34" s="115"/>
      <c r="U34" s="115" t="s">
        <v>533</v>
      </c>
      <c r="V34" s="115"/>
      <c r="W34" s="115"/>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row>
    <row r="35" spans="1:152" s="152" customFormat="1" ht="12">
      <c r="A35" s="149" t="s">
        <v>354</v>
      </c>
      <c r="B35" s="151"/>
      <c r="C35" s="151"/>
      <c r="D35" s="151"/>
      <c r="E35" s="151"/>
      <c r="F35" s="151"/>
      <c r="G35" s="151"/>
      <c r="H35" s="151"/>
      <c r="I35" s="151"/>
      <c r="J35" s="151"/>
      <c r="K35" s="150"/>
      <c r="L35" s="150"/>
      <c r="M35" s="151"/>
      <c r="N35" s="151"/>
      <c r="O35" s="151"/>
      <c r="P35" s="151"/>
      <c r="Q35" s="151"/>
      <c r="R35" s="151"/>
      <c r="S35" s="151"/>
      <c r="T35" s="151"/>
      <c r="U35" s="151"/>
      <c r="V35" s="151"/>
      <c r="W35" s="151"/>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c r="CO35" s="142"/>
      <c r="CP35" s="142"/>
      <c r="CQ35" s="142"/>
      <c r="CR35" s="142"/>
      <c r="CS35" s="142"/>
      <c r="CT35" s="142"/>
      <c r="CU35" s="142"/>
      <c r="CV35" s="142"/>
      <c r="CW35" s="142"/>
      <c r="CX35" s="142"/>
      <c r="CY35" s="142"/>
      <c r="CZ35" s="142"/>
      <c r="DA35" s="142"/>
      <c r="DB35" s="142"/>
      <c r="DC35" s="142"/>
      <c r="DD35" s="142"/>
      <c r="DE35" s="142"/>
      <c r="DF35" s="142"/>
      <c r="DG35" s="142"/>
      <c r="DH35" s="142"/>
      <c r="DI35" s="142"/>
      <c r="DJ35" s="142"/>
      <c r="DK35" s="142"/>
      <c r="DL35" s="142"/>
      <c r="DM35" s="142"/>
      <c r="DN35" s="142"/>
      <c r="DO35" s="142"/>
      <c r="DP35" s="142"/>
      <c r="DQ35" s="142"/>
      <c r="DR35" s="142"/>
      <c r="DS35" s="142"/>
      <c r="DT35" s="142"/>
      <c r="DU35" s="142"/>
      <c r="DV35" s="142"/>
      <c r="DW35" s="142"/>
      <c r="DX35" s="142"/>
      <c r="DY35" s="142"/>
      <c r="DZ35" s="142"/>
      <c r="EA35" s="142"/>
      <c r="EB35" s="142"/>
      <c r="EC35" s="142"/>
      <c r="ED35" s="150"/>
      <c r="EE35" s="150"/>
      <c r="EF35" s="150"/>
      <c r="EG35" s="150"/>
      <c r="EH35" s="150"/>
      <c r="EI35" s="150"/>
      <c r="EJ35" s="150"/>
      <c r="EK35" s="150"/>
      <c r="EL35" s="150"/>
      <c r="EM35" s="150"/>
      <c r="EN35" s="150"/>
      <c r="EO35" s="150"/>
      <c r="EP35" s="150"/>
      <c r="EQ35" s="150"/>
      <c r="ER35" s="150"/>
      <c r="ES35" s="150"/>
      <c r="ET35" s="150"/>
      <c r="EU35" s="150"/>
      <c r="EV35" s="150"/>
    </row>
    <row r="36" spans="1:152" s="145" customFormat="1" ht="12">
      <c r="A36" s="143" t="s">
        <v>270</v>
      </c>
      <c r="B36" s="144"/>
      <c r="C36" s="144"/>
      <c r="D36" s="144"/>
      <c r="E36" s="144"/>
      <c r="F36" s="144"/>
      <c r="G36" s="144"/>
      <c r="H36" s="144"/>
      <c r="I36" s="144"/>
      <c r="J36" s="144"/>
      <c r="K36" s="143"/>
      <c r="L36" s="143"/>
      <c r="M36" s="144"/>
      <c r="N36" s="144"/>
      <c r="O36" s="144"/>
      <c r="P36" s="144"/>
      <c r="Q36" s="144"/>
      <c r="R36" s="144"/>
      <c r="S36" s="144"/>
      <c r="T36" s="144"/>
      <c r="U36" s="144"/>
      <c r="V36" s="144"/>
      <c r="W36" s="144"/>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3"/>
      <c r="CF36" s="143"/>
      <c r="CG36" s="143"/>
      <c r="CH36" s="143"/>
      <c r="CI36" s="143"/>
      <c r="CJ36" s="143"/>
      <c r="CK36" s="143"/>
      <c r="CL36" s="143"/>
      <c r="CM36" s="143"/>
      <c r="CN36" s="143"/>
      <c r="CO36" s="143"/>
      <c r="CP36" s="143"/>
      <c r="CQ36" s="143"/>
      <c r="CR36" s="143"/>
      <c r="CS36" s="143"/>
      <c r="CT36" s="143"/>
      <c r="CU36" s="143"/>
      <c r="CV36" s="143"/>
      <c r="CW36" s="143"/>
      <c r="CX36" s="143"/>
      <c r="CY36" s="143"/>
      <c r="CZ36" s="143"/>
      <c r="DA36" s="143"/>
      <c r="DB36" s="143"/>
      <c r="DC36" s="143"/>
      <c r="DD36" s="143"/>
      <c r="DE36" s="143"/>
      <c r="DF36" s="143"/>
      <c r="DG36" s="143"/>
      <c r="DH36" s="143"/>
      <c r="DI36" s="143"/>
      <c r="DJ36" s="143"/>
      <c r="DK36" s="143"/>
      <c r="DL36" s="143"/>
      <c r="DM36" s="143"/>
      <c r="DN36" s="143"/>
      <c r="DO36" s="143"/>
      <c r="DP36" s="143"/>
      <c r="DQ36" s="143"/>
      <c r="DR36" s="143"/>
      <c r="DS36" s="143"/>
      <c r="DT36" s="143"/>
      <c r="DU36" s="143"/>
      <c r="DV36" s="143"/>
      <c r="DW36" s="143"/>
      <c r="DX36" s="143"/>
      <c r="DY36" s="143"/>
      <c r="DZ36" s="143"/>
      <c r="EA36" s="143"/>
      <c r="EB36" s="143"/>
      <c r="EC36" s="143"/>
      <c r="ED36" s="143"/>
      <c r="EE36" s="143"/>
      <c r="EF36" s="143"/>
      <c r="EG36" s="143"/>
      <c r="EH36" s="143"/>
      <c r="EI36" s="143"/>
      <c r="EJ36" s="143"/>
      <c r="EK36" s="143"/>
      <c r="EL36" s="143"/>
      <c r="EM36" s="143"/>
      <c r="EN36" s="143"/>
      <c r="EO36" s="143"/>
      <c r="EP36" s="143"/>
      <c r="EQ36" s="143"/>
      <c r="ER36" s="143"/>
      <c r="ES36" s="143"/>
      <c r="ET36" s="143"/>
      <c r="EU36" s="143"/>
      <c r="EV36" s="143"/>
    </row>
    <row r="37" spans="1:152" s="158" customFormat="1" ht="12">
      <c r="A37" s="157" t="s">
        <v>353</v>
      </c>
      <c r="B37" s="161">
        <f>B36/B28</f>
        <v>0</v>
      </c>
      <c r="C37" s="161">
        <f>C36/C28</f>
        <v>0</v>
      </c>
      <c r="D37" s="161">
        <f aca="true" t="shared" si="3" ref="D37:T37">D36/D28</f>
        <v>0</v>
      </c>
      <c r="E37" s="161"/>
      <c r="F37" s="161">
        <f t="shared" si="3"/>
        <v>0</v>
      </c>
      <c r="G37" s="161">
        <f t="shared" si="3"/>
        <v>0</v>
      </c>
      <c r="H37" s="161">
        <f t="shared" si="3"/>
        <v>0</v>
      </c>
      <c r="I37" s="161">
        <f t="shared" si="3"/>
        <v>0</v>
      </c>
      <c r="J37" s="157">
        <f t="shared" si="3"/>
        <v>0</v>
      </c>
      <c r="K37" s="157">
        <f t="shared" si="3"/>
        <v>0</v>
      </c>
      <c r="L37" s="157">
        <f t="shared" si="3"/>
        <v>0</v>
      </c>
      <c r="M37" s="161">
        <f t="shared" si="3"/>
        <v>0</v>
      </c>
      <c r="N37" s="161">
        <f t="shared" si="3"/>
        <v>0</v>
      </c>
      <c r="O37" s="161">
        <f t="shared" si="3"/>
        <v>0</v>
      </c>
      <c r="P37" s="161"/>
      <c r="Q37" s="161">
        <f t="shared" si="3"/>
        <v>0</v>
      </c>
      <c r="R37" s="161"/>
      <c r="S37" s="161">
        <f t="shared" si="3"/>
        <v>0</v>
      </c>
      <c r="T37" s="161">
        <f t="shared" si="3"/>
        <v>0</v>
      </c>
      <c r="U37" s="161">
        <f>U36/U28</f>
        <v>0</v>
      </c>
      <c r="V37" s="161">
        <f>V36/V28</f>
        <v>0</v>
      </c>
      <c r="W37" s="161">
        <f>W36/W28</f>
        <v>0</v>
      </c>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c r="BX37" s="157"/>
      <c r="BY37" s="157"/>
      <c r="BZ37" s="157"/>
      <c r="CA37" s="157"/>
      <c r="CB37" s="157"/>
      <c r="CC37" s="157"/>
      <c r="CD37" s="157"/>
      <c r="CE37" s="157"/>
      <c r="CF37" s="157"/>
      <c r="CG37" s="157"/>
      <c r="CH37" s="157"/>
      <c r="CI37" s="157"/>
      <c r="CJ37" s="157"/>
      <c r="CK37" s="157"/>
      <c r="CL37" s="157"/>
      <c r="CM37" s="157"/>
      <c r="CN37" s="157"/>
      <c r="CO37" s="157"/>
      <c r="CP37" s="157"/>
      <c r="CQ37" s="157"/>
      <c r="CR37" s="157"/>
      <c r="CS37" s="157"/>
      <c r="CT37" s="157"/>
      <c r="CU37" s="157"/>
      <c r="CV37" s="157"/>
      <c r="CW37" s="157"/>
      <c r="CX37" s="157"/>
      <c r="CY37" s="157"/>
      <c r="CZ37" s="157"/>
      <c r="DA37" s="157"/>
      <c r="DB37" s="157"/>
      <c r="DC37" s="157"/>
      <c r="DD37" s="157"/>
      <c r="DE37" s="157"/>
      <c r="DF37" s="157"/>
      <c r="DG37" s="157"/>
      <c r="DH37" s="157"/>
      <c r="DI37" s="157"/>
      <c r="DJ37" s="157"/>
      <c r="DK37" s="157"/>
      <c r="DL37" s="157"/>
      <c r="DM37" s="157"/>
      <c r="DN37" s="157"/>
      <c r="DO37" s="157"/>
      <c r="DP37" s="157"/>
      <c r="DQ37" s="157"/>
      <c r="DR37" s="157"/>
      <c r="DS37" s="157"/>
      <c r="DT37" s="157"/>
      <c r="DU37" s="157"/>
      <c r="DV37" s="157"/>
      <c r="DW37" s="157"/>
      <c r="DX37" s="157"/>
      <c r="DY37" s="157"/>
      <c r="DZ37" s="157"/>
      <c r="EA37" s="157"/>
      <c r="EB37" s="157"/>
      <c r="EC37" s="157"/>
      <c r="ED37" s="157"/>
      <c r="EE37" s="157"/>
      <c r="EF37" s="157"/>
      <c r="EG37" s="157"/>
      <c r="EH37" s="157"/>
      <c r="EI37" s="157"/>
      <c r="EJ37" s="157"/>
      <c r="EK37" s="157"/>
      <c r="EL37" s="157"/>
      <c r="EM37" s="157"/>
      <c r="EN37" s="157"/>
      <c r="EO37" s="157"/>
      <c r="EP37" s="157"/>
      <c r="EQ37" s="157"/>
      <c r="ER37" s="157"/>
      <c r="ES37" s="157"/>
      <c r="ET37" s="157"/>
      <c r="EU37" s="157"/>
      <c r="EV37" s="157"/>
    </row>
    <row r="38" spans="2:24" ht="12">
      <c r="B38" s="4"/>
      <c r="C38" s="4"/>
      <c r="D38" s="4"/>
      <c r="E38" s="4"/>
      <c r="F38" s="4"/>
      <c r="G38" s="4"/>
      <c r="H38" s="4"/>
      <c r="I38" s="4"/>
      <c r="J38" s="4"/>
      <c r="K38" s="5"/>
      <c r="M38" s="4"/>
      <c r="N38" s="4"/>
      <c r="O38" s="4"/>
      <c r="P38" s="4"/>
      <c r="Q38" s="4"/>
      <c r="R38" s="4"/>
      <c r="S38" s="4"/>
      <c r="T38" s="4"/>
      <c r="U38" s="4"/>
      <c r="V38" s="4"/>
      <c r="W38" s="4"/>
      <c r="X38" s="11"/>
    </row>
    <row r="39" spans="1:152" s="147" customFormat="1" ht="12">
      <c r="A39" s="146" t="s">
        <v>355</v>
      </c>
      <c r="B39" s="162"/>
      <c r="C39" s="162"/>
      <c r="D39" s="162"/>
      <c r="E39" s="162"/>
      <c r="F39" s="162"/>
      <c r="G39" s="162"/>
      <c r="H39" s="162"/>
      <c r="I39" s="162"/>
      <c r="J39" s="148"/>
      <c r="K39" s="148"/>
      <c r="M39" s="162"/>
      <c r="N39" s="162"/>
      <c r="O39" s="162"/>
      <c r="P39" s="162"/>
      <c r="Q39" s="162"/>
      <c r="R39" s="162"/>
      <c r="S39" s="162"/>
      <c r="T39" s="162"/>
      <c r="U39" s="162"/>
      <c r="V39" s="162"/>
      <c r="W39" s="162"/>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DS39" s="159"/>
      <c r="DT39" s="159"/>
      <c r="DU39" s="159"/>
      <c r="DV39" s="159"/>
      <c r="DW39" s="159"/>
      <c r="DX39" s="159"/>
      <c r="DY39" s="159"/>
      <c r="DZ39" s="159"/>
      <c r="EA39" s="159"/>
      <c r="EB39" s="159"/>
      <c r="EC39" s="159"/>
      <c r="ED39" s="148"/>
      <c r="EE39" s="148"/>
      <c r="EF39" s="148"/>
      <c r="EG39" s="148"/>
      <c r="EH39" s="148"/>
      <c r="EI39" s="148"/>
      <c r="EJ39" s="148"/>
      <c r="EK39" s="148"/>
      <c r="EL39" s="148"/>
      <c r="EM39" s="148"/>
      <c r="EN39" s="148"/>
      <c r="EO39" s="148"/>
      <c r="EP39" s="148"/>
      <c r="EQ39" s="148"/>
      <c r="ER39" s="148"/>
      <c r="ES39" s="148"/>
      <c r="ET39" s="148"/>
      <c r="EU39" s="148"/>
      <c r="EV39" s="148"/>
    </row>
    <row r="40" spans="1:152" s="5" customFormat="1" ht="12">
      <c r="A40" s="120" t="s">
        <v>342</v>
      </c>
      <c r="B40" s="13"/>
      <c r="C40" s="13"/>
      <c r="D40" s="13"/>
      <c r="E40" s="13"/>
      <c r="F40" s="13"/>
      <c r="G40" s="13"/>
      <c r="H40" s="13"/>
      <c r="I40" s="13"/>
      <c r="J40" s="19"/>
      <c r="K40" s="19"/>
      <c r="L40" s="19"/>
      <c r="M40" s="13"/>
      <c r="N40" s="13"/>
      <c r="O40" s="13"/>
      <c r="P40" s="13"/>
      <c r="Q40" s="13"/>
      <c r="R40" s="13"/>
      <c r="S40" s="13"/>
      <c r="T40" s="13"/>
      <c r="U40" s="13"/>
      <c r="V40" s="13"/>
      <c r="W40" s="13"/>
      <c r="X40" s="11"/>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row>
    <row r="41" spans="1:133" s="36" customFormat="1" ht="12">
      <c r="A41" s="121" t="s">
        <v>280</v>
      </c>
      <c r="B41" s="35"/>
      <c r="C41" s="35"/>
      <c r="D41" s="35"/>
      <c r="E41" s="35"/>
      <c r="F41" s="35"/>
      <c r="G41" s="35"/>
      <c r="H41" s="35"/>
      <c r="I41" s="35"/>
      <c r="M41" s="35"/>
      <c r="N41" s="35"/>
      <c r="O41" s="35"/>
      <c r="P41" s="35"/>
      <c r="Q41" s="35"/>
      <c r="R41" s="35"/>
      <c r="S41" s="35"/>
      <c r="T41" s="35"/>
      <c r="U41" s="35"/>
      <c r="V41" s="35"/>
      <c r="W41" s="35"/>
      <c r="X41" s="11"/>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11"/>
      <c r="DK41" s="11"/>
      <c r="DL41" s="11"/>
      <c r="DM41" s="11"/>
      <c r="DN41" s="11"/>
      <c r="DO41" s="11"/>
      <c r="DP41" s="11"/>
      <c r="DQ41" s="11"/>
      <c r="DR41" s="11"/>
      <c r="DS41" s="11"/>
      <c r="DT41" s="11"/>
      <c r="DU41" s="11"/>
      <c r="DV41" s="11"/>
      <c r="DW41" s="11"/>
      <c r="DX41" s="11"/>
      <c r="DY41" s="11"/>
      <c r="DZ41" s="11"/>
      <c r="EA41" s="11"/>
      <c r="EB41" s="11"/>
      <c r="EC41" s="11"/>
    </row>
    <row r="42" spans="1:152" s="10" customFormat="1" ht="12">
      <c r="A42" s="11" t="s">
        <v>274</v>
      </c>
      <c r="B42" s="25" t="s">
        <v>275</v>
      </c>
      <c r="C42" s="25" t="s">
        <v>275</v>
      </c>
      <c r="D42" s="25" t="s">
        <v>29</v>
      </c>
      <c r="E42" s="25" t="s">
        <v>276</v>
      </c>
      <c r="F42" s="25" t="s">
        <v>401</v>
      </c>
      <c r="G42" s="25" t="s">
        <v>275</v>
      </c>
      <c r="H42" s="25" t="s">
        <v>275</v>
      </c>
      <c r="I42" s="25" t="s">
        <v>276</v>
      </c>
      <c r="J42" s="25" t="s">
        <v>275</v>
      </c>
      <c r="K42" s="11" t="s">
        <v>275</v>
      </c>
      <c r="L42" s="11" t="s">
        <v>275</v>
      </c>
      <c r="M42" s="25" t="s">
        <v>275</v>
      </c>
      <c r="N42" s="25"/>
      <c r="O42" s="25" t="s">
        <v>275</v>
      </c>
      <c r="P42" s="25" t="s">
        <v>276</v>
      </c>
      <c r="Q42" s="25" t="s">
        <v>30</v>
      </c>
      <c r="R42" s="25" t="s">
        <v>275</v>
      </c>
      <c r="S42" s="25" t="s">
        <v>275</v>
      </c>
      <c r="T42" s="25" t="s">
        <v>275</v>
      </c>
      <c r="U42" s="25" t="s">
        <v>276</v>
      </c>
      <c r="V42" s="25" t="s">
        <v>30</v>
      </c>
      <c r="W42" s="25" t="s">
        <v>30</v>
      </c>
      <c r="X42" s="11"/>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row>
    <row r="43" spans="1:152" s="10" customFormat="1" ht="12">
      <c r="A43" s="11" t="s">
        <v>45</v>
      </c>
      <c r="B43" s="25">
        <v>30</v>
      </c>
      <c r="C43" s="25">
        <v>12</v>
      </c>
      <c r="D43" s="25">
        <v>25</v>
      </c>
      <c r="E43" s="25">
        <v>3</v>
      </c>
      <c r="F43" s="25">
        <v>15</v>
      </c>
      <c r="G43" s="25">
        <v>30</v>
      </c>
      <c r="H43" s="25">
        <v>30</v>
      </c>
      <c r="I43" s="25">
        <v>6</v>
      </c>
      <c r="J43" s="25"/>
      <c r="K43" s="11"/>
      <c r="L43" s="11"/>
      <c r="M43" s="25">
        <v>50</v>
      </c>
      <c r="N43" s="25"/>
      <c r="O43" s="25"/>
      <c r="P43" s="25"/>
      <c r="Q43" s="25"/>
      <c r="R43" s="25">
        <v>10</v>
      </c>
      <c r="S43" s="25"/>
      <c r="T43" s="25"/>
      <c r="U43" s="25" t="s">
        <v>534</v>
      </c>
      <c r="V43" s="25"/>
      <c r="W43" s="25"/>
      <c r="X43" s="11"/>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row>
    <row r="44" spans="1:152" s="10" customFormat="1" ht="12">
      <c r="A44" s="11" t="s">
        <v>290</v>
      </c>
      <c r="B44" s="25" t="s">
        <v>79</v>
      </c>
      <c r="C44" s="25" t="s">
        <v>278</v>
      </c>
      <c r="D44" s="25" t="s">
        <v>30</v>
      </c>
      <c r="E44" s="25" t="s">
        <v>277</v>
      </c>
      <c r="F44" s="25" t="s">
        <v>277</v>
      </c>
      <c r="G44" s="25" t="s">
        <v>277</v>
      </c>
      <c r="H44" s="25" t="s">
        <v>277</v>
      </c>
      <c r="I44" s="25" t="s">
        <v>277</v>
      </c>
      <c r="J44" s="25" t="s">
        <v>80</v>
      </c>
      <c r="K44" s="11" t="s">
        <v>80</v>
      </c>
      <c r="L44" s="11" t="s">
        <v>80</v>
      </c>
      <c r="M44" s="25" t="s">
        <v>78</v>
      </c>
      <c r="N44" s="25"/>
      <c r="O44" s="25" t="s">
        <v>30</v>
      </c>
      <c r="P44" s="25" t="s">
        <v>277</v>
      </c>
      <c r="Q44" s="25"/>
      <c r="R44" s="25"/>
      <c r="S44" s="25" t="s">
        <v>78</v>
      </c>
      <c r="T44" s="25" t="s">
        <v>78</v>
      </c>
      <c r="U44" s="25" t="s">
        <v>78</v>
      </c>
      <c r="V44" s="25"/>
      <c r="W44" s="25" t="s">
        <v>78</v>
      </c>
      <c r="X44" s="11"/>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row>
    <row r="45" spans="1:24" ht="13.5" customHeight="1">
      <c r="A45" s="5" t="s">
        <v>250</v>
      </c>
      <c r="B45" s="4" t="s">
        <v>282</v>
      </c>
      <c r="C45" s="4" t="s">
        <v>313</v>
      </c>
      <c r="D45" s="4" t="s">
        <v>284</v>
      </c>
      <c r="E45" s="4" t="s">
        <v>279</v>
      </c>
      <c r="F45" s="4" t="s">
        <v>282</v>
      </c>
      <c r="G45" s="4" t="s">
        <v>282</v>
      </c>
      <c r="H45" s="4" t="s">
        <v>282</v>
      </c>
      <c r="I45" s="4" t="s">
        <v>279</v>
      </c>
      <c r="J45" s="4" t="s">
        <v>279</v>
      </c>
      <c r="K45" s="5" t="s">
        <v>279</v>
      </c>
      <c r="L45" s="5" t="s">
        <v>279</v>
      </c>
      <c r="M45" s="4" t="s">
        <v>279</v>
      </c>
      <c r="N45" s="4" t="s">
        <v>279</v>
      </c>
      <c r="O45" s="4" t="s">
        <v>282</v>
      </c>
      <c r="P45" s="4" t="s">
        <v>282</v>
      </c>
      <c r="Q45" s="4" t="s">
        <v>279</v>
      </c>
      <c r="R45" s="4"/>
      <c r="S45" s="4" t="s">
        <v>279</v>
      </c>
      <c r="T45" s="4" t="s">
        <v>279</v>
      </c>
      <c r="U45" s="4" t="s">
        <v>282</v>
      </c>
      <c r="V45" s="4" t="s">
        <v>279</v>
      </c>
      <c r="W45" s="4" t="s">
        <v>279</v>
      </c>
      <c r="X45" s="11"/>
    </row>
    <row r="46" spans="1:24" ht="12">
      <c r="A46" s="5" t="s">
        <v>285</v>
      </c>
      <c r="B46" s="4" t="s">
        <v>23</v>
      </c>
      <c r="C46" s="4" t="s">
        <v>23</v>
      </c>
      <c r="D46" s="4" t="s">
        <v>24</v>
      </c>
      <c r="E46" s="4" t="s">
        <v>27</v>
      </c>
      <c r="F46" s="4" t="s">
        <v>23</v>
      </c>
      <c r="G46" s="4" t="s">
        <v>23</v>
      </c>
      <c r="H46" s="4" t="s">
        <v>23</v>
      </c>
      <c r="I46" s="4" t="s">
        <v>21</v>
      </c>
      <c r="J46" s="4" t="s">
        <v>22</v>
      </c>
      <c r="K46" s="5" t="s">
        <v>18</v>
      </c>
      <c r="L46" s="5" t="s">
        <v>18</v>
      </c>
      <c r="M46" s="4" t="s">
        <v>297</v>
      </c>
      <c r="N46" s="4" t="s">
        <v>18</v>
      </c>
      <c r="O46" s="4" t="s">
        <v>20</v>
      </c>
      <c r="P46" s="4" t="s">
        <v>24</v>
      </c>
      <c r="Q46" s="4" t="s">
        <v>30</v>
      </c>
      <c r="R46" s="4" t="s">
        <v>295</v>
      </c>
      <c r="S46" s="4" t="s">
        <v>22</v>
      </c>
      <c r="T46" s="4" t="s">
        <v>295</v>
      </c>
      <c r="U46" s="4" t="s">
        <v>23</v>
      </c>
      <c r="V46" s="4" t="s">
        <v>30</v>
      </c>
      <c r="W46" s="4" t="s">
        <v>295</v>
      </c>
      <c r="X46" s="11"/>
    </row>
    <row r="47" spans="1:24" ht="12">
      <c r="A47" s="5" t="s">
        <v>286</v>
      </c>
      <c r="B47" s="4" t="s">
        <v>21</v>
      </c>
      <c r="C47" s="4" t="s">
        <v>21</v>
      </c>
      <c r="D47" s="4" t="s">
        <v>21</v>
      </c>
      <c r="E47" s="4" t="s">
        <v>27</v>
      </c>
      <c r="F47" s="4" t="s">
        <v>26</v>
      </c>
      <c r="G47" s="4" t="s">
        <v>26</v>
      </c>
      <c r="H47" s="4" t="s">
        <v>26</v>
      </c>
      <c r="I47" s="4" t="s">
        <v>27</v>
      </c>
      <c r="J47" s="4" t="s">
        <v>26</v>
      </c>
      <c r="K47" s="5" t="s">
        <v>18</v>
      </c>
      <c r="L47" s="5" t="s">
        <v>18</v>
      </c>
      <c r="M47" s="4" t="s">
        <v>26</v>
      </c>
      <c r="N47" s="4" t="s">
        <v>18</v>
      </c>
      <c r="O47" s="4" t="s">
        <v>26</v>
      </c>
      <c r="P47" s="4" t="s">
        <v>21</v>
      </c>
      <c r="Q47" s="4" t="s">
        <v>30</v>
      </c>
      <c r="R47" s="4" t="s">
        <v>18</v>
      </c>
      <c r="S47" s="4" t="s">
        <v>26</v>
      </c>
      <c r="T47" s="4" t="s">
        <v>27</v>
      </c>
      <c r="U47" s="4" t="s">
        <v>21</v>
      </c>
      <c r="V47" s="4" t="s">
        <v>30</v>
      </c>
      <c r="W47" s="4" t="s">
        <v>30</v>
      </c>
      <c r="X47" s="11"/>
    </row>
    <row r="48" spans="1:24" ht="24">
      <c r="A48" s="5" t="s">
        <v>287</v>
      </c>
      <c r="B48" s="4"/>
      <c r="C48" s="4"/>
      <c r="D48" s="4">
        <v>15</v>
      </c>
      <c r="E48" s="4">
        <v>0</v>
      </c>
      <c r="F48" s="4" t="s">
        <v>402</v>
      </c>
      <c r="G48" s="171">
        <v>0</v>
      </c>
      <c r="H48" s="4"/>
      <c r="I48" s="171">
        <v>0</v>
      </c>
      <c r="J48" s="4"/>
      <c r="K48" s="5"/>
      <c r="L48" s="5"/>
      <c r="M48" s="4"/>
      <c r="N48" s="4"/>
      <c r="O48" s="4" t="s">
        <v>307</v>
      </c>
      <c r="P48" s="171">
        <v>0.03</v>
      </c>
      <c r="Q48" s="4"/>
      <c r="R48" s="4"/>
      <c r="S48" s="4">
        <v>0</v>
      </c>
      <c r="T48" s="4">
        <v>0</v>
      </c>
      <c r="U48" s="4"/>
      <c r="V48" s="4"/>
      <c r="W48" s="4"/>
      <c r="X48" s="11"/>
    </row>
    <row r="49" spans="1:113" ht="72">
      <c r="A49" s="5" t="s">
        <v>288</v>
      </c>
      <c r="B49" s="4"/>
      <c r="C49" s="4"/>
      <c r="D49" s="4" t="s">
        <v>382</v>
      </c>
      <c r="E49" s="4"/>
      <c r="F49" s="4" t="s">
        <v>412</v>
      </c>
      <c r="G49" s="4" t="s">
        <v>413</v>
      </c>
      <c r="H49" s="4" t="s">
        <v>420</v>
      </c>
      <c r="I49" s="4" t="s">
        <v>449</v>
      </c>
      <c r="J49" s="4"/>
      <c r="K49" s="5"/>
      <c r="L49" s="5"/>
      <c r="M49" s="4" t="s">
        <v>325</v>
      </c>
      <c r="N49" s="4"/>
      <c r="O49" s="4" t="s">
        <v>308</v>
      </c>
      <c r="P49" s="4" t="s">
        <v>462</v>
      </c>
      <c r="Q49" s="4"/>
      <c r="R49" s="4"/>
      <c r="S49" s="4" t="s">
        <v>483</v>
      </c>
      <c r="T49" s="4" t="s">
        <v>491</v>
      </c>
      <c r="U49" s="4" t="s">
        <v>535</v>
      </c>
      <c r="V49" s="4"/>
      <c r="W49" s="4" t="s">
        <v>536</v>
      </c>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row>
    <row r="50" spans="1:133" s="36" customFormat="1" ht="12">
      <c r="A50" s="121" t="s">
        <v>281</v>
      </c>
      <c r="B50" s="35"/>
      <c r="C50" s="35"/>
      <c r="D50" s="35"/>
      <c r="E50" s="35"/>
      <c r="F50" s="35"/>
      <c r="G50" s="35"/>
      <c r="H50" s="35"/>
      <c r="I50" s="35"/>
      <c r="M50" s="35"/>
      <c r="N50" s="35"/>
      <c r="O50" s="35"/>
      <c r="P50" s="35"/>
      <c r="Q50" s="35"/>
      <c r="R50" s="35"/>
      <c r="S50" s="35"/>
      <c r="T50" s="35"/>
      <c r="U50" s="35"/>
      <c r="V50" s="35"/>
      <c r="W50" s="35"/>
      <c r="X50" s="11"/>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11"/>
      <c r="DK50" s="11"/>
      <c r="DL50" s="11"/>
      <c r="DM50" s="11"/>
      <c r="DN50" s="11"/>
      <c r="DO50" s="11"/>
      <c r="DP50" s="11"/>
      <c r="DQ50" s="11"/>
      <c r="DR50" s="11"/>
      <c r="DS50" s="11"/>
      <c r="DT50" s="11"/>
      <c r="DU50" s="11"/>
      <c r="DV50" s="11"/>
      <c r="DW50" s="11"/>
      <c r="DX50" s="11"/>
      <c r="DY50" s="11"/>
      <c r="DZ50" s="11"/>
      <c r="EA50" s="11"/>
      <c r="EB50" s="11"/>
      <c r="EC50" s="11"/>
    </row>
    <row r="51" spans="1:24" ht="12">
      <c r="A51" s="5" t="s">
        <v>32</v>
      </c>
      <c r="B51" s="4">
        <v>222</v>
      </c>
      <c r="C51" s="4">
        <v>170</v>
      </c>
      <c r="D51" s="4">
        <v>619</v>
      </c>
      <c r="E51" s="4">
        <v>110</v>
      </c>
      <c r="F51" s="4">
        <v>400</v>
      </c>
      <c r="G51" s="4">
        <v>200</v>
      </c>
      <c r="H51" s="4">
        <v>290</v>
      </c>
      <c r="I51" s="4">
        <v>200</v>
      </c>
      <c r="J51" s="4">
        <v>1039.5</v>
      </c>
      <c r="K51" s="5">
        <v>77.6</v>
      </c>
      <c r="L51" s="5">
        <v>434.59</v>
      </c>
      <c r="M51" s="4">
        <v>234</v>
      </c>
      <c r="N51" s="4">
        <v>110</v>
      </c>
      <c r="O51" s="4">
        <v>72</v>
      </c>
      <c r="P51" s="4">
        <v>32</v>
      </c>
      <c r="Q51" s="4">
        <v>0</v>
      </c>
      <c r="R51" s="4">
        <v>25</v>
      </c>
      <c r="S51" s="4">
        <v>210</v>
      </c>
      <c r="T51" s="4">
        <f>669+40+110+34+25+13</f>
        <v>891</v>
      </c>
      <c r="U51" s="4"/>
      <c r="V51" s="4"/>
      <c r="W51" s="4">
        <v>25</v>
      </c>
      <c r="X51" s="11"/>
    </row>
    <row r="52" spans="1:24" ht="12">
      <c r="A52" s="26" t="s">
        <v>33</v>
      </c>
      <c r="B52" s="27">
        <f aca="true" t="shared" si="4" ref="B52:W52">B51/B30</f>
        <v>0.2853470437017995</v>
      </c>
      <c r="C52" s="27">
        <f t="shared" si="4"/>
        <v>0.16634050880626222</v>
      </c>
      <c r="D52" s="27">
        <f t="shared" si="4"/>
        <v>0.03874804381846635</v>
      </c>
      <c r="E52" s="27">
        <f t="shared" si="4"/>
        <v>0.2619047619047619</v>
      </c>
      <c r="F52" s="27">
        <f t="shared" si="4"/>
        <v>0.041666666666666664</v>
      </c>
      <c r="G52" s="27">
        <f t="shared" si="4"/>
        <v>0.02909090909090909</v>
      </c>
      <c r="H52" s="27">
        <f t="shared" si="4"/>
        <v>0.03314285714285714</v>
      </c>
      <c r="I52" s="27">
        <f t="shared" si="4"/>
        <v>0.2886002886002886</v>
      </c>
      <c r="J52" s="27">
        <f t="shared" si="4"/>
        <v>0.25490436488474744</v>
      </c>
      <c r="K52" s="28">
        <f t="shared" si="4"/>
        <v>0.019028935752820008</v>
      </c>
      <c r="L52" s="28">
        <f t="shared" si="4"/>
        <v>0.10656939676311918</v>
      </c>
      <c r="M52" s="27">
        <f t="shared" si="4"/>
        <v>0.057381069151544874</v>
      </c>
      <c r="N52" s="27" t="e">
        <f t="shared" si="4"/>
        <v>#DIV/0!</v>
      </c>
      <c r="O52" s="27">
        <f t="shared" si="4"/>
        <v>0.11076923076923077</v>
      </c>
      <c r="P52" s="27">
        <v>0.07</v>
      </c>
      <c r="Q52" s="27" t="e">
        <f t="shared" si="4"/>
        <v>#DIV/0!</v>
      </c>
      <c r="R52" s="27">
        <f t="shared" si="4"/>
        <v>0.005</v>
      </c>
      <c r="S52" s="27">
        <f t="shared" si="4"/>
        <v>0.38461538461538464</v>
      </c>
      <c r="T52" s="27">
        <f t="shared" si="4"/>
        <v>0.4592783505154639</v>
      </c>
      <c r="U52" s="27">
        <f t="shared" si="4"/>
        <v>0</v>
      </c>
      <c r="V52" s="27" t="e">
        <f t="shared" si="4"/>
        <v>#DIV/0!</v>
      </c>
      <c r="W52" s="27" t="e">
        <f t="shared" si="4"/>
        <v>#DIV/0!</v>
      </c>
      <c r="X52" s="180"/>
    </row>
    <row r="53" spans="1:152" s="94" customFormat="1" ht="12">
      <c r="A53" s="90" t="s">
        <v>34</v>
      </c>
      <c r="B53" s="91">
        <f aca="true" t="shared" si="5" ref="B53:Q53">B51/B28</f>
        <v>0.6873065015479877</v>
      </c>
      <c r="C53" s="91">
        <f t="shared" si="5"/>
        <v>0.425</v>
      </c>
      <c r="D53" s="91">
        <f t="shared" si="5"/>
        <v>0.13755555555555554</v>
      </c>
      <c r="E53" s="91">
        <f>E51/E28</f>
        <v>0.5238095238095238</v>
      </c>
      <c r="F53" s="91">
        <f t="shared" si="5"/>
        <v>0.125</v>
      </c>
      <c r="G53" s="91">
        <f t="shared" si="5"/>
        <v>0.07272727272727272</v>
      </c>
      <c r="H53" s="91">
        <f t="shared" si="5"/>
        <v>0.08285714285714285</v>
      </c>
      <c r="I53" s="91">
        <f t="shared" si="5"/>
        <v>0.25</v>
      </c>
      <c r="J53" s="91">
        <f t="shared" si="5"/>
        <v>0.04664363277393879</v>
      </c>
      <c r="K53" s="92">
        <f t="shared" si="5"/>
        <v>0.0034820066409405005</v>
      </c>
      <c r="L53" s="92">
        <f t="shared" si="5"/>
        <v>0.019500583325854796</v>
      </c>
      <c r="M53" s="91">
        <f t="shared" si="5"/>
        <v>0.26</v>
      </c>
      <c r="N53" s="91">
        <f t="shared" si="5"/>
        <v>0.044</v>
      </c>
      <c r="O53" s="91">
        <f t="shared" si="5"/>
        <v>0.3</v>
      </c>
      <c r="P53" s="91">
        <v>0.18</v>
      </c>
      <c r="Q53" s="91">
        <f t="shared" si="5"/>
        <v>0</v>
      </c>
      <c r="R53" s="91">
        <f aca="true" t="shared" si="6" ref="R53:W53">R51/R28</f>
        <v>0.027777777777777776</v>
      </c>
      <c r="S53" s="91">
        <f t="shared" si="6"/>
        <v>0.38461538461538464</v>
      </c>
      <c r="T53" s="91">
        <f t="shared" si="6"/>
        <v>2.2963917525773194</v>
      </c>
      <c r="U53" s="91">
        <f t="shared" si="6"/>
        <v>0</v>
      </c>
      <c r="V53" s="91">
        <f t="shared" si="6"/>
        <v>0</v>
      </c>
      <c r="W53" s="91">
        <f t="shared" si="6"/>
        <v>0.025</v>
      </c>
      <c r="X53" s="181"/>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row>
    <row r="54" spans="1:24" ht="12">
      <c r="A54" s="5" t="s">
        <v>31</v>
      </c>
      <c r="B54" s="4">
        <v>400</v>
      </c>
      <c r="C54" s="4">
        <v>307</v>
      </c>
      <c r="D54" s="4">
        <v>1114</v>
      </c>
      <c r="E54" s="4">
        <v>121</v>
      </c>
      <c r="F54" s="4">
        <v>685</v>
      </c>
      <c r="G54" s="4">
        <v>300</v>
      </c>
      <c r="H54" s="4">
        <v>440</v>
      </c>
      <c r="I54" s="4">
        <v>360</v>
      </c>
      <c r="J54" s="4">
        <v>2079</v>
      </c>
      <c r="K54" s="5">
        <v>155.2</v>
      </c>
      <c r="L54" s="5">
        <v>869.18</v>
      </c>
      <c r="M54" s="4">
        <v>444.6</v>
      </c>
      <c r="N54" s="4">
        <v>209</v>
      </c>
      <c r="O54" s="4">
        <v>136</v>
      </c>
      <c r="P54" s="4">
        <v>57</v>
      </c>
      <c r="Q54" s="4">
        <v>0</v>
      </c>
      <c r="R54" s="4">
        <v>50</v>
      </c>
      <c r="S54" s="4">
        <f>S51*1.9</f>
        <v>399</v>
      </c>
      <c r="T54" s="4">
        <f>T51*1.9</f>
        <v>1692.8999999999999</v>
      </c>
      <c r="U54" s="4"/>
      <c r="V54" s="4"/>
      <c r="W54" s="4"/>
      <c r="X54" s="11"/>
    </row>
    <row r="55" spans="1:24" ht="12">
      <c r="A55" s="26" t="s">
        <v>36</v>
      </c>
      <c r="B55" s="27">
        <f aca="true" t="shared" si="7" ref="B55:W55">B54/B30</f>
        <v>0.5141388174807198</v>
      </c>
      <c r="C55" s="27">
        <f t="shared" si="7"/>
        <v>0.30039138943248533</v>
      </c>
      <c r="D55" s="27">
        <f t="shared" si="7"/>
        <v>0.0697339593114241</v>
      </c>
      <c r="E55" s="27">
        <f t="shared" si="7"/>
        <v>0.28809523809523807</v>
      </c>
      <c r="F55" s="27">
        <f t="shared" si="7"/>
        <v>0.07135416666666666</v>
      </c>
      <c r="G55" s="27">
        <f t="shared" si="7"/>
        <v>0.04363636363636364</v>
      </c>
      <c r="H55" s="27">
        <f t="shared" si="7"/>
        <v>0.05028571428571429</v>
      </c>
      <c r="I55" s="27">
        <f t="shared" si="7"/>
        <v>0.5194805194805194</v>
      </c>
      <c r="J55" s="27">
        <f t="shared" si="7"/>
        <v>0.5098087297694949</v>
      </c>
      <c r="K55" s="28">
        <f t="shared" si="7"/>
        <v>0.038057871505640016</v>
      </c>
      <c r="L55" s="28">
        <f t="shared" si="7"/>
        <v>0.21313879352623835</v>
      </c>
      <c r="M55" s="27">
        <f t="shared" si="7"/>
        <v>0.10902403138793527</v>
      </c>
      <c r="N55" s="27" t="e">
        <f t="shared" si="7"/>
        <v>#DIV/0!</v>
      </c>
      <c r="O55" s="27">
        <f t="shared" si="7"/>
        <v>0.20923076923076922</v>
      </c>
      <c r="P55" s="27">
        <v>0.13</v>
      </c>
      <c r="Q55" s="27" t="e">
        <f t="shared" si="7"/>
        <v>#DIV/0!</v>
      </c>
      <c r="R55" s="27">
        <f t="shared" si="7"/>
        <v>0.01</v>
      </c>
      <c r="S55" s="27">
        <f t="shared" si="7"/>
        <v>0.7307692307692307</v>
      </c>
      <c r="T55" s="27">
        <f t="shared" si="7"/>
        <v>0.8726288659793814</v>
      </c>
      <c r="U55" s="27">
        <f t="shared" si="7"/>
        <v>0</v>
      </c>
      <c r="V55" s="27" t="e">
        <f t="shared" si="7"/>
        <v>#DIV/0!</v>
      </c>
      <c r="W55" s="27" t="e">
        <f t="shared" si="7"/>
        <v>#DIV/0!</v>
      </c>
      <c r="X55" s="180"/>
    </row>
    <row r="56" spans="1:152" s="94" customFormat="1" ht="12">
      <c r="A56" s="90" t="s">
        <v>37</v>
      </c>
      <c r="B56" s="91">
        <f aca="true" t="shared" si="8" ref="B56:Q56">B54/B28</f>
        <v>1.238390092879257</v>
      </c>
      <c r="C56" s="91">
        <f t="shared" si="8"/>
        <v>0.7675</v>
      </c>
      <c r="D56" s="91">
        <f t="shared" si="8"/>
        <v>0.24755555555555556</v>
      </c>
      <c r="E56" s="91">
        <f>E54/E28</f>
        <v>0.5761904761904761</v>
      </c>
      <c r="F56" s="91">
        <f t="shared" si="8"/>
        <v>0.2140625</v>
      </c>
      <c r="G56" s="91">
        <f t="shared" si="8"/>
        <v>0.10909090909090909</v>
      </c>
      <c r="H56" s="91">
        <f t="shared" si="8"/>
        <v>0.12571428571428572</v>
      </c>
      <c r="I56" s="91">
        <f t="shared" si="8"/>
        <v>0.45</v>
      </c>
      <c r="J56" s="91">
        <f t="shared" si="8"/>
        <v>0.09328726554787758</v>
      </c>
      <c r="K56" s="92">
        <f t="shared" si="8"/>
        <v>0.006964013281881001</v>
      </c>
      <c r="L56" s="92">
        <f t="shared" si="8"/>
        <v>0.03900116665170959</v>
      </c>
      <c r="M56" s="91">
        <f t="shared" si="8"/>
        <v>0.49400000000000005</v>
      </c>
      <c r="N56" s="91">
        <f t="shared" si="8"/>
        <v>0.0836</v>
      </c>
      <c r="O56" s="91">
        <f t="shared" si="8"/>
        <v>0.5666666666666667</v>
      </c>
      <c r="P56" s="91">
        <v>0.32</v>
      </c>
      <c r="Q56" s="91">
        <f t="shared" si="8"/>
        <v>0</v>
      </c>
      <c r="R56" s="91">
        <f aca="true" t="shared" si="9" ref="R56:W56">R54/R28</f>
        <v>0.05555555555555555</v>
      </c>
      <c r="S56" s="91">
        <f t="shared" si="9"/>
        <v>0.7307692307692307</v>
      </c>
      <c r="T56" s="91">
        <f t="shared" si="9"/>
        <v>4.363144329896907</v>
      </c>
      <c r="U56" s="91">
        <f t="shared" si="9"/>
        <v>0</v>
      </c>
      <c r="V56" s="91">
        <f t="shared" si="9"/>
        <v>0</v>
      </c>
      <c r="W56" s="91">
        <f t="shared" si="9"/>
        <v>0</v>
      </c>
      <c r="X56" s="181"/>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row>
    <row r="57" spans="1:24" ht="12">
      <c r="A57" s="26" t="s">
        <v>10</v>
      </c>
      <c r="B57" s="27">
        <f aca="true" t="shared" si="10" ref="B57:K57">B54/B51</f>
        <v>1.8018018018018018</v>
      </c>
      <c r="C57" s="27">
        <f t="shared" si="10"/>
        <v>1.8058823529411765</v>
      </c>
      <c r="D57" s="27">
        <f t="shared" si="10"/>
        <v>1.7996768982229403</v>
      </c>
      <c r="E57" s="27">
        <f>E54/E51</f>
        <v>1.1</v>
      </c>
      <c r="F57" s="27">
        <f t="shared" si="10"/>
        <v>1.7125</v>
      </c>
      <c r="G57" s="27">
        <f t="shared" si="10"/>
        <v>1.5</v>
      </c>
      <c r="H57" s="27">
        <f t="shared" si="10"/>
        <v>1.5172413793103448</v>
      </c>
      <c r="I57" s="27">
        <f t="shared" si="10"/>
        <v>1.8</v>
      </c>
      <c r="J57" s="27">
        <f t="shared" si="10"/>
        <v>2</v>
      </c>
      <c r="K57" s="28">
        <f t="shared" si="10"/>
        <v>2</v>
      </c>
      <c r="L57" s="28">
        <f>L54/L51</f>
        <v>2</v>
      </c>
      <c r="M57" s="27">
        <f>M54/M51</f>
        <v>1.9000000000000001</v>
      </c>
      <c r="N57" s="27">
        <f>N54/N51</f>
        <v>1.9</v>
      </c>
      <c r="O57" s="27">
        <f>O54/O51</f>
        <v>1.8888888888888888</v>
      </c>
      <c r="P57" s="27">
        <v>1.78</v>
      </c>
      <c r="Q57" s="27" t="e">
        <f aca="true" t="shared" si="11" ref="Q57:W57">Q54/Q51</f>
        <v>#DIV/0!</v>
      </c>
      <c r="R57" s="27">
        <f t="shared" si="11"/>
        <v>2</v>
      </c>
      <c r="S57" s="27">
        <f t="shared" si="11"/>
        <v>1.9</v>
      </c>
      <c r="T57" s="27">
        <f t="shared" si="11"/>
        <v>1.9</v>
      </c>
      <c r="U57" s="27" t="e">
        <f t="shared" si="11"/>
        <v>#DIV/0!</v>
      </c>
      <c r="V57" s="27" t="e">
        <f t="shared" si="11"/>
        <v>#DIV/0!</v>
      </c>
      <c r="W57" s="27">
        <f t="shared" si="11"/>
        <v>0</v>
      </c>
      <c r="X57" s="180"/>
    </row>
    <row r="58" spans="1:152" s="110" customFormat="1" ht="12">
      <c r="A58" s="107" t="s">
        <v>55</v>
      </c>
      <c r="B58" s="108">
        <f aca="true" t="shared" si="12" ref="B58:Q58">B51/B28*100</f>
        <v>68.73065015479877</v>
      </c>
      <c r="C58" s="108">
        <f t="shared" si="12"/>
        <v>42.5</v>
      </c>
      <c r="D58" s="108">
        <f t="shared" si="12"/>
        <v>13.755555555555555</v>
      </c>
      <c r="E58" s="108">
        <f>E51/E28*100</f>
        <v>52.38095238095239</v>
      </c>
      <c r="F58" s="108">
        <f t="shared" si="12"/>
        <v>12.5</v>
      </c>
      <c r="G58" s="108">
        <f t="shared" si="12"/>
        <v>7.2727272727272725</v>
      </c>
      <c r="H58" s="108">
        <f t="shared" si="12"/>
        <v>8.285714285714285</v>
      </c>
      <c r="I58" s="108">
        <f t="shared" si="12"/>
        <v>25</v>
      </c>
      <c r="J58" s="108">
        <f t="shared" si="12"/>
        <v>4.664363277393879</v>
      </c>
      <c r="K58" s="107">
        <f t="shared" si="12"/>
        <v>0.34820066409405004</v>
      </c>
      <c r="L58" s="107">
        <f t="shared" si="12"/>
        <v>1.9500583325854797</v>
      </c>
      <c r="M58" s="108">
        <f t="shared" si="12"/>
        <v>26</v>
      </c>
      <c r="N58" s="108">
        <f t="shared" si="12"/>
        <v>4.3999999999999995</v>
      </c>
      <c r="O58" s="108">
        <f t="shared" si="12"/>
        <v>30</v>
      </c>
      <c r="P58" s="108">
        <v>17.8</v>
      </c>
      <c r="Q58" s="108">
        <f t="shared" si="12"/>
        <v>0</v>
      </c>
      <c r="R58" s="108">
        <f aca="true" t="shared" si="13" ref="R58:W58">R51/R28*100</f>
        <v>2.7777777777777777</v>
      </c>
      <c r="S58" s="108">
        <f t="shared" si="13"/>
        <v>38.46153846153847</v>
      </c>
      <c r="T58" s="108">
        <f t="shared" si="13"/>
        <v>229.63917525773195</v>
      </c>
      <c r="U58" s="108">
        <f t="shared" si="13"/>
        <v>0</v>
      </c>
      <c r="V58" s="108">
        <f t="shared" si="13"/>
        <v>0</v>
      </c>
      <c r="W58" s="108">
        <f t="shared" si="13"/>
        <v>2.5</v>
      </c>
      <c r="X58" s="109"/>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row>
    <row r="59" spans="1:152" s="110" customFormat="1" ht="12">
      <c r="A59" s="107" t="s">
        <v>50</v>
      </c>
      <c r="B59" s="108">
        <f aca="true" t="shared" si="14" ref="B59:Q59">B54/B28*100</f>
        <v>123.8390092879257</v>
      </c>
      <c r="C59" s="108">
        <f t="shared" si="14"/>
        <v>76.75</v>
      </c>
      <c r="D59" s="108">
        <f t="shared" si="14"/>
        <v>24.755555555555556</v>
      </c>
      <c r="E59" s="108">
        <f>E54/E28*100</f>
        <v>57.61904761904761</v>
      </c>
      <c r="F59" s="108">
        <f t="shared" si="14"/>
        <v>21.40625</v>
      </c>
      <c r="G59" s="108">
        <f t="shared" si="14"/>
        <v>10.909090909090908</v>
      </c>
      <c r="H59" s="108">
        <f t="shared" si="14"/>
        <v>12.571428571428573</v>
      </c>
      <c r="I59" s="108">
        <f t="shared" si="14"/>
        <v>45</v>
      </c>
      <c r="J59" s="108">
        <f t="shared" si="14"/>
        <v>9.328726554787758</v>
      </c>
      <c r="K59" s="107">
        <f t="shared" si="14"/>
        <v>0.6964013281881001</v>
      </c>
      <c r="L59" s="107">
        <f t="shared" si="14"/>
        <v>3.9001166651709593</v>
      </c>
      <c r="M59" s="108">
        <f t="shared" si="14"/>
        <v>49.400000000000006</v>
      </c>
      <c r="N59" s="108">
        <f t="shared" si="14"/>
        <v>8.36</v>
      </c>
      <c r="O59" s="108">
        <f t="shared" si="14"/>
        <v>56.666666666666664</v>
      </c>
      <c r="P59" s="108">
        <v>31.7</v>
      </c>
      <c r="Q59" s="108">
        <f t="shared" si="14"/>
        <v>0</v>
      </c>
      <c r="R59" s="108">
        <f aca="true" t="shared" si="15" ref="R59:W59">R54/R28*100</f>
        <v>5.555555555555555</v>
      </c>
      <c r="S59" s="108">
        <f t="shared" si="15"/>
        <v>73.07692307692307</v>
      </c>
      <c r="T59" s="108">
        <f t="shared" si="15"/>
        <v>436.3144329896907</v>
      </c>
      <c r="U59" s="108">
        <f t="shared" si="15"/>
        <v>0</v>
      </c>
      <c r="V59" s="108">
        <f t="shared" si="15"/>
        <v>0</v>
      </c>
      <c r="W59" s="108">
        <f t="shared" si="15"/>
        <v>0</v>
      </c>
      <c r="X59" s="109"/>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09"/>
      <c r="DK59" s="109"/>
      <c r="DL59" s="109"/>
      <c r="DM59" s="109"/>
      <c r="DN59" s="109"/>
      <c r="DO59" s="109"/>
      <c r="DP59" s="109"/>
      <c r="DQ59" s="109"/>
      <c r="DR59" s="109"/>
      <c r="DS59" s="109"/>
      <c r="DT59" s="109"/>
      <c r="DU59" s="109"/>
      <c r="DV59" s="109"/>
      <c r="DW59" s="109"/>
      <c r="DX59" s="109"/>
      <c r="DY59" s="109"/>
      <c r="DZ59" s="109"/>
      <c r="EA59" s="109"/>
      <c r="EB59" s="109"/>
      <c r="EC59" s="109"/>
      <c r="ED59" s="109"/>
      <c r="EE59" s="109"/>
      <c r="EF59" s="109"/>
      <c r="EG59" s="109"/>
      <c r="EH59" s="109"/>
      <c r="EI59" s="109"/>
      <c r="EJ59" s="109"/>
      <c r="EK59" s="109"/>
      <c r="EL59" s="109"/>
      <c r="EM59" s="109"/>
      <c r="EN59" s="109"/>
      <c r="EO59" s="109"/>
      <c r="EP59" s="109"/>
      <c r="EQ59" s="109"/>
      <c r="ER59" s="109"/>
      <c r="ES59" s="109"/>
      <c r="ET59" s="109"/>
      <c r="EU59" s="109"/>
      <c r="EV59" s="109"/>
    </row>
    <row r="60" spans="1:152" s="32" customFormat="1" ht="12">
      <c r="A60" s="29" t="s">
        <v>52</v>
      </c>
      <c r="B60" s="30">
        <v>50</v>
      </c>
      <c r="C60" s="30">
        <v>15</v>
      </c>
      <c r="D60" s="30">
        <v>5</v>
      </c>
      <c r="E60" s="30"/>
      <c r="F60" s="30">
        <v>5</v>
      </c>
      <c r="G60" s="30">
        <v>5</v>
      </c>
      <c r="H60" s="30">
        <v>5</v>
      </c>
      <c r="I60" s="30">
        <v>0</v>
      </c>
      <c r="J60" s="30"/>
      <c r="K60" s="29"/>
      <c r="L60" s="29"/>
      <c r="M60" s="30"/>
      <c r="N60" s="30"/>
      <c r="O60" s="30"/>
      <c r="P60" s="30"/>
      <c r="Q60" s="30"/>
      <c r="R60" s="30"/>
      <c r="S60" s="30"/>
      <c r="T60" s="30"/>
      <c r="U60" s="30"/>
      <c r="V60" s="30"/>
      <c r="W60" s="30"/>
      <c r="X60" s="31"/>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row>
    <row r="61" spans="1:152" s="32" customFormat="1" ht="12">
      <c r="A61" s="29" t="s">
        <v>51</v>
      </c>
      <c r="B61" s="30">
        <v>90</v>
      </c>
      <c r="C61" s="30">
        <v>27</v>
      </c>
      <c r="D61" s="30">
        <v>9</v>
      </c>
      <c r="E61" s="30"/>
      <c r="F61" s="30">
        <v>8.5</v>
      </c>
      <c r="G61" s="30">
        <v>7.5</v>
      </c>
      <c r="H61" s="30">
        <v>7.5</v>
      </c>
      <c r="I61" s="30">
        <v>0</v>
      </c>
      <c r="J61" s="30"/>
      <c r="K61" s="29"/>
      <c r="L61" s="29"/>
      <c r="M61" s="30"/>
      <c r="N61" s="30"/>
      <c r="O61" s="30"/>
      <c r="P61" s="30"/>
      <c r="Q61" s="30"/>
      <c r="R61" s="30"/>
      <c r="S61" s="30"/>
      <c r="T61" s="30"/>
      <c r="U61" s="30"/>
      <c r="V61" s="30"/>
      <c r="W61" s="30"/>
      <c r="X61" s="31"/>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row>
    <row r="62" spans="1:152" s="32" customFormat="1" ht="12">
      <c r="A62" s="29" t="s">
        <v>54</v>
      </c>
      <c r="B62" s="30">
        <v>80</v>
      </c>
      <c r="C62" s="30">
        <v>65</v>
      </c>
      <c r="D62" s="30">
        <v>35</v>
      </c>
      <c r="E62" s="30"/>
      <c r="F62" s="30">
        <v>40</v>
      </c>
      <c r="G62" s="30">
        <v>20</v>
      </c>
      <c r="H62" s="30">
        <v>20</v>
      </c>
      <c r="I62" s="30">
        <v>0</v>
      </c>
      <c r="J62" s="30"/>
      <c r="K62" s="29"/>
      <c r="L62" s="29"/>
      <c r="M62" s="30"/>
      <c r="N62" s="30"/>
      <c r="O62" s="30"/>
      <c r="P62" s="30"/>
      <c r="Q62" s="30"/>
      <c r="R62" s="30"/>
      <c r="S62" s="30"/>
      <c r="T62" s="30"/>
      <c r="U62" s="30"/>
      <c r="V62" s="30"/>
      <c r="W62" s="30"/>
      <c r="X62" s="31"/>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row>
    <row r="63" spans="1:152" s="32" customFormat="1" ht="12">
      <c r="A63" s="29" t="s">
        <v>53</v>
      </c>
      <c r="B63" s="30">
        <v>144</v>
      </c>
      <c r="C63" s="30">
        <v>117</v>
      </c>
      <c r="D63" s="30">
        <v>63</v>
      </c>
      <c r="E63" s="30"/>
      <c r="F63" s="30">
        <v>68.5</v>
      </c>
      <c r="G63" s="30">
        <v>30</v>
      </c>
      <c r="H63" s="30">
        <v>30</v>
      </c>
      <c r="I63" s="30">
        <v>0</v>
      </c>
      <c r="J63" s="30"/>
      <c r="K63" s="29"/>
      <c r="L63" s="29"/>
      <c r="M63" s="30"/>
      <c r="N63" s="30"/>
      <c r="O63" s="30"/>
      <c r="P63" s="30"/>
      <c r="Q63" s="30"/>
      <c r="R63" s="30"/>
      <c r="S63" s="30"/>
      <c r="T63" s="30"/>
      <c r="U63" s="30"/>
      <c r="V63" s="30"/>
      <c r="W63" s="30"/>
      <c r="X63" s="31"/>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31"/>
      <c r="DK63" s="31"/>
      <c r="DL63" s="31"/>
      <c r="DM63" s="31"/>
      <c r="DN63" s="31"/>
      <c r="DO63" s="31"/>
      <c r="DP63" s="31"/>
      <c r="DQ63" s="31"/>
      <c r="DR63" s="31"/>
      <c r="DS63" s="31"/>
      <c r="DT63" s="31"/>
      <c r="DU63" s="31"/>
      <c r="DV63" s="31"/>
      <c r="DW63" s="31"/>
      <c r="DX63" s="31"/>
      <c r="DY63" s="31"/>
      <c r="DZ63" s="31"/>
      <c r="EA63" s="31"/>
      <c r="EB63" s="31"/>
      <c r="EC63" s="31"/>
      <c r="ED63" s="31"/>
      <c r="EE63" s="31"/>
      <c r="EF63" s="31"/>
      <c r="EG63" s="31"/>
      <c r="EH63" s="31"/>
      <c r="EI63" s="31"/>
      <c r="EJ63" s="31"/>
      <c r="EK63" s="31"/>
      <c r="EL63" s="31"/>
      <c r="EM63" s="31"/>
      <c r="EN63" s="31"/>
      <c r="EO63" s="31"/>
      <c r="EP63" s="31"/>
      <c r="EQ63" s="31"/>
      <c r="ER63" s="31"/>
      <c r="ES63" s="31"/>
      <c r="ET63" s="31"/>
      <c r="EU63" s="31"/>
      <c r="EV63" s="31"/>
    </row>
    <row r="64" spans="1:24" ht="12">
      <c r="A64" s="73"/>
      <c r="B64" s="4"/>
      <c r="C64" s="4"/>
      <c r="D64" s="4"/>
      <c r="E64" s="4"/>
      <c r="F64" s="4"/>
      <c r="G64" s="4"/>
      <c r="H64" s="4"/>
      <c r="I64" s="4"/>
      <c r="J64" s="4"/>
      <c r="K64" s="5"/>
      <c r="M64" s="4"/>
      <c r="N64" s="4"/>
      <c r="O64" s="4"/>
      <c r="P64" s="4"/>
      <c r="Q64" s="4"/>
      <c r="R64" s="4"/>
      <c r="S64" s="4"/>
      <c r="T64" s="4"/>
      <c r="U64" s="4"/>
      <c r="V64" s="4"/>
      <c r="W64" s="4"/>
      <c r="X64" s="11"/>
    </row>
    <row r="65" spans="1:24" ht="12">
      <c r="A65" s="12" t="s">
        <v>356</v>
      </c>
      <c r="B65" s="13"/>
      <c r="C65" s="13"/>
      <c r="D65" s="13"/>
      <c r="E65" s="13"/>
      <c r="F65" s="13"/>
      <c r="G65" s="13"/>
      <c r="H65" s="13"/>
      <c r="I65" s="13"/>
      <c r="J65" s="13"/>
      <c r="K65" s="19"/>
      <c r="L65" s="33"/>
      <c r="M65" s="13"/>
      <c r="N65" s="13"/>
      <c r="O65" s="13"/>
      <c r="P65" s="13"/>
      <c r="Q65" s="13"/>
      <c r="R65" s="13"/>
      <c r="S65" s="13"/>
      <c r="T65" s="13"/>
      <c r="U65" s="13"/>
      <c r="V65" s="13"/>
      <c r="W65" s="13"/>
      <c r="X65" s="11"/>
    </row>
    <row r="66" spans="1:24" ht="13.5" customHeight="1">
      <c r="A66" s="14" t="s">
        <v>292</v>
      </c>
      <c r="B66" s="4" t="s">
        <v>47</v>
      </c>
      <c r="C66" s="4" t="s">
        <v>48</v>
      </c>
      <c r="D66" s="4" t="s">
        <v>47</v>
      </c>
      <c r="E66" s="4" t="s">
        <v>47</v>
      </c>
      <c r="F66" s="4" t="s">
        <v>47</v>
      </c>
      <c r="G66" s="4" t="s">
        <v>47</v>
      </c>
      <c r="H66" s="4" t="s">
        <v>47</v>
      </c>
      <c r="I66" s="4" t="s">
        <v>47</v>
      </c>
      <c r="J66" s="4" t="s">
        <v>48</v>
      </c>
      <c r="K66" s="4" t="s">
        <v>48</v>
      </c>
      <c r="L66" s="4" t="s">
        <v>48</v>
      </c>
      <c r="M66" s="4" t="s">
        <v>48</v>
      </c>
      <c r="N66" s="4" t="s">
        <v>48</v>
      </c>
      <c r="O66" s="4" t="s">
        <v>48</v>
      </c>
      <c r="P66" s="4"/>
      <c r="Q66" s="4" t="s">
        <v>47</v>
      </c>
      <c r="R66" s="4" t="s">
        <v>47</v>
      </c>
      <c r="S66" s="4" t="s">
        <v>48</v>
      </c>
      <c r="T66" s="4" t="s">
        <v>48</v>
      </c>
      <c r="U66" s="4" t="s">
        <v>47</v>
      </c>
      <c r="V66" s="4" t="s">
        <v>47</v>
      </c>
      <c r="W66" s="4" t="s">
        <v>47</v>
      </c>
      <c r="X66" s="11"/>
    </row>
    <row r="67" spans="1:152" s="138" customFormat="1" ht="12">
      <c r="A67" s="34" t="s">
        <v>357</v>
      </c>
      <c r="B67" s="139"/>
      <c r="C67" s="139"/>
      <c r="D67" s="139"/>
      <c r="E67" s="139"/>
      <c r="F67" s="139"/>
      <c r="G67" s="139"/>
      <c r="H67" s="139"/>
      <c r="I67" s="139"/>
      <c r="M67" s="139"/>
      <c r="N67" s="139"/>
      <c r="O67" s="139"/>
      <c r="P67" s="139"/>
      <c r="Q67" s="139"/>
      <c r="R67" s="139"/>
      <c r="S67" s="139"/>
      <c r="T67" s="139"/>
      <c r="U67" s="139"/>
      <c r="V67" s="139"/>
      <c r="W67" s="139"/>
      <c r="X67" s="20"/>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20"/>
      <c r="DK67" s="20"/>
      <c r="DL67" s="20"/>
      <c r="DM67" s="20"/>
      <c r="DN67" s="20"/>
      <c r="DO67" s="20"/>
      <c r="DP67" s="20"/>
      <c r="DQ67" s="20"/>
      <c r="DR67" s="20"/>
      <c r="DS67" s="20"/>
      <c r="DT67" s="20"/>
      <c r="DU67" s="20"/>
      <c r="DV67" s="20"/>
      <c r="DW67" s="20"/>
      <c r="DX67" s="20"/>
      <c r="DY67" s="20"/>
      <c r="DZ67" s="20"/>
      <c r="EA67" s="20"/>
      <c r="EB67" s="20"/>
      <c r="EC67" s="20"/>
      <c r="ED67" s="103"/>
      <c r="EE67" s="103"/>
      <c r="EF67" s="103"/>
      <c r="EG67" s="103"/>
      <c r="EH67" s="103"/>
      <c r="EI67" s="103"/>
      <c r="EJ67" s="103"/>
      <c r="EK67" s="103"/>
      <c r="EL67" s="103"/>
      <c r="EM67" s="103"/>
      <c r="EN67" s="103"/>
      <c r="EO67" s="103"/>
      <c r="EP67" s="103"/>
      <c r="EQ67" s="103"/>
      <c r="ER67" s="103"/>
      <c r="ES67" s="103"/>
      <c r="ET67" s="103"/>
      <c r="EU67" s="103"/>
      <c r="EV67" s="103"/>
    </row>
    <row r="68" spans="1:152" s="10" customFormat="1" ht="12">
      <c r="A68" s="10" t="s">
        <v>270</v>
      </c>
      <c r="B68" s="25"/>
      <c r="C68" s="25"/>
      <c r="D68" s="25"/>
      <c r="E68" s="25"/>
      <c r="F68" s="25"/>
      <c r="G68" s="25"/>
      <c r="H68" s="25"/>
      <c r="I68" s="25">
        <v>8062</v>
      </c>
      <c r="J68" s="10">
        <v>99700</v>
      </c>
      <c r="K68" s="10">
        <v>3315</v>
      </c>
      <c r="L68" s="25">
        <v>13838</v>
      </c>
      <c r="M68" s="25">
        <v>32806</v>
      </c>
      <c r="N68" s="25">
        <v>15488</v>
      </c>
      <c r="O68" s="25">
        <v>9000</v>
      </c>
      <c r="P68" s="25">
        <v>1500</v>
      </c>
      <c r="Q68" s="25"/>
      <c r="R68" s="25">
        <v>490</v>
      </c>
      <c r="S68" s="25">
        <v>37675</v>
      </c>
      <c r="T68" s="25">
        <f>5747.5+3612+34984.51+2889+2257+1923</f>
        <v>51413.01</v>
      </c>
      <c r="U68" s="25">
        <f>480+500</f>
        <v>980</v>
      </c>
      <c r="V68" s="25">
        <v>1254</v>
      </c>
      <c r="W68" s="25"/>
      <c r="X68" s="11"/>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3"/>
      <c r="BQ68" s="93"/>
      <c r="BR68" s="93"/>
      <c r="BS68" s="93"/>
      <c r="BT68" s="93"/>
      <c r="BU68" s="93"/>
      <c r="BV68" s="93"/>
      <c r="BW68" s="93"/>
      <c r="BX68" s="93"/>
      <c r="BY68" s="93"/>
      <c r="BZ68" s="93"/>
      <c r="CA68" s="93"/>
      <c r="CB68" s="93"/>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row>
    <row r="69" spans="1:152" s="77" customFormat="1" ht="12">
      <c r="A69" s="10" t="s">
        <v>266</v>
      </c>
      <c r="B69" s="38">
        <f aca="true" t="shared" si="16" ref="B69:W69">B68/B51</f>
        <v>0</v>
      </c>
      <c r="C69" s="38">
        <f t="shared" si="16"/>
        <v>0</v>
      </c>
      <c r="D69" s="38">
        <f t="shared" si="16"/>
        <v>0</v>
      </c>
      <c r="E69" s="38"/>
      <c r="F69" s="38">
        <f t="shared" si="16"/>
        <v>0</v>
      </c>
      <c r="G69" s="38">
        <f t="shared" si="16"/>
        <v>0</v>
      </c>
      <c r="H69" s="38">
        <f t="shared" si="16"/>
        <v>0</v>
      </c>
      <c r="I69" s="38">
        <f t="shared" si="16"/>
        <v>40.31</v>
      </c>
      <c r="J69" s="38">
        <f t="shared" si="16"/>
        <v>95.9114959114959</v>
      </c>
      <c r="K69" s="38">
        <f t="shared" si="16"/>
        <v>42.71907216494846</v>
      </c>
      <c r="L69" s="38">
        <f t="shared" si="16"/>
        <v>31.84150578706367</v>
      </c>
      <c r="M69" s="38">
        <f t="shared" si="16"/>
        <v>140.1965811965812</v>
      </c>
      <c r="N69" s="38">
        <f t="shared" si="16"/>
        <v>140.8</v>
      </c>
      <c r="O69" s="38">
        <f t="shared" si="16"/>
        <v>125</v>
      </c>
      <c r="P69" s="38">
        <v>46.88</v>
      </c>
      <c r="Q69" s="38" t="e">
        <f t="shared" si="16"/>
        <v>#DIV/0!</v>
      </c>
      <c r="R69" s="38">
        <f t="shared" si="16"/>
        <v>19.6</v>
      </c>
      <c r="S69" s="38">
        <f t="shared" si="16"/>
        <v>179.4047619047619</v>
      </c>
      <c r="T69" s="38">
        <f t="shared" si="16"/>
        <v>57.702592592592595</v>
      </c>
      <c r="U69" s="38" t="e">
        <f t="shared" si="16"/>
        <v>#DIV/0!</v>
      </c>
      <c r="V69" s="38" t="e">
        <f t="shared" si="16"/>
        <v>#DIV/0!</v>
      </c>
      <c r="W69" s="38">
        <f t="shared" si="16"/>
        <v>0</v>
      </c>
      <c r="X69" s="179"/>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2"/>
      <c r="BR69" s="112"/>
      <c r="BS69" s="112"/>
      <c r="BT69" s="112"/>
      <c r="BU69" s="11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row>
    <row r="70" spans="1:152" s="77" customFormat="1" ht="12">
      <c r="A70" s="37" t="s">
        <v>267</v>
      </c>
      <c r="B70" s="38">
        <f aca="true" t="shared" si="17" ref="B70:Q70">B68/B54</f>
        <v>0</v>
      </c>
      <c r="C70" s="38">
        <f t="shared" si="17"/>
        <v>0</v>
      </c>
      <c r="D70" s="38">
        <f t="shared" si="17"/>
        <v>0</v>
      </c>
      <c r="E70" s="38"/>
      <c r="F70" s="38">
        <f t="shared" si="17"/>
        <v>0</v>
      </c>
      <c r="G70" s="38">
        <f t="shared" si="17"/>
        <v>0</v>
      </c>
      <c r="H70" s="38">
        <f t="shared" si="17"/>
        <v>0</v>
      </c>
      <c r="I70" s="38">
        <f t="shared" si="17"/>
        <v>22.394444444444446</v>
      </c>
      <c r="J70" s="38">
        <f t="shared" si="17"/>
        <v>47.95574795574795</v>
      </c>
      <c r="K70" s="38">
        <f t="shared" si="17"/>
        <v>21.35953608247423</v>
      </c>
      <c r="L70" s="38">
        <f t="shared" si="17"/>
        <v>15.920752893531835</v>
      </c>
      <c r="M70" s="38">
        <f t="shared" si="17"/>
        <v>73.7876743139901</v>
      </c>
      <c r="N70" s="38">
        <f t="shared" si="17"/>
        <v>74.10526315789474</v>
      </c>
      <c r="O70" s="38">
        <f t="shared" si="17"/>
        <v>66.17647058823529</v>
      </c>
      <c r="P70" s="38">
        <v>26.32</v>
      </c>
      <c r="Q70" s="38" t="e">
        <f t="shared" si="17"/>
        <v>#DIV/0!</v>
      </c>
      <c r="R70" s="38">
        <f aca="true" t="shared" si="18" ref="R70:W70">R68/R54</f>
        <v>9.8</v>
      </c>
      <c r="S70" s="38">
        <f t="shared" si="18"/>
        <v>94.42355889724311</v>
      </c>
      <c r="T70" s="38">
        <f t="shared" si="18"/>
        <v>30.369785575048738</v>
      </c>
      <c r="U70" s="38" t="e">
        <f t="shared" si="18"/>
        <v>#DIV/0!</v>
      </c>
      <c r="V70" s="38" t="e">
        <f t="shared" si="18"/>
        <v>#DIV/0!</v>
      </c>
      <c r="W70" s="38" t="e">
        <f t="shared" si="18"/>
        <v>#DIV/0!</v>
      </c>
      <c r="X70" s="179"/>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2"/>
      <c r="BS70" s="112"/>
      <c r="BT70" s="112"/>
      <c r="BU70" s="11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row>
    <row r="71" spans="1:152" s="77" customFormat="1" ht="12">
      <c r="A71" s="94" t="s">
        <v>268</v>
      </c>
      <c r="B71" s="117">
        <f aca="true" t="shared" si="19" ref="B71:Q71">B68/B28</f>
        <v>0</v>
      </c>
      <c r="C71" s="117">
        <f t="shared" si="19"/>
        <v>0</v>
      </c>
      <c r="D71" s="117">
        <f t="shared" si="19"/>
        <v>0</v>
      </c>
      <c r="E71" s="117"/>
      <c r="F71" s="117">
        <f t="shared" si="19"/>
        <v>0</v>
      </c>
      <c r="G71" s="117">
        <f t="shared" si="19"/>
        <v>0</v>
      </c>
      <c r="H71" s="117">
        <f t="shared" si="19"/>
        <v>0</v>
      </c>
      <c r="I71" s="117">
        <f t="shared" si="19"/>
        <v>10.0775</v>
      </c>
      <c r="J71" s="117">
        <f t="shared" si="19"/>
        <v>4.473660594094947</v>
      </c>
      <c r="K71" s="117">
        <f t="shared" si="19"/>
        <v>0.14874809297316702</v>
      </c>
      <c r="L71" s="117">
        <f t="shared" si="19"/>
        <v>0.6209279368213229</v>
      </c>
      <c r="M71" s="117">
        <f t="shared" si="19"/>
        <v>36.45111111111111</v>
      </c>
      <c r="N71" s="117">
        <f t="shared" si="19"/>
        <v>6.1952</v>
      </c>
      <c r="O71" s="117">
        <f t="shared" si="19"/>
        <v>37.5</v>
      </c>
      <c r="P71" s="117">
        <v>8.33</v>
      </c>
      <c r="Q71" s="117">
        <f t="shared" si="19"/>
        <v>0</v>
      </c>
      <c r="R71" s="117">
        <f aca="true" t="shared" si="20" ref="R71:W71">R68/R28</f>
        <v>0.5444444444444444</v>
      </c>
      <c r="S71" s="117">
        <f t="shared" si="20"/>
        <v>69.0018315018315</v>
      </c>
      <c r="T71" s="117">
        <f t="shared" si="20"/>
        <v>132.50775773195878</v>
      </c>
      <c r="U71" s="117">
        <f t="shared" si="20"/>
        <v>0.98</v>
      </c>
      <c r="V71" s="117">
        <f t="shared" si="20"/>
        <v>13.933333333333334</v>
      </c>
      <c r="W71" s="117">
        <f t="shared" si="20"/>
        <v>0</v>
      </c>
      <c r="X71" s="174"/>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2"/>
      <c r="BR71" s="112"/>
      <c r="BS71" s="112"/>
      <c r="BT71" s="112"/>
      <c r="BU71" s="112"/>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row>
    <row r="72" spans="1:152" s="77" customFormat="1" ht="12">
      <c r="A72" s="14" t="s">
        <v>338</v>
      </c>
      <c r="B72" s="78"/>
      <c r="C72" s="78"/>
      <c r="D72" s="78"/>
      <c r="E72" s="78"/>
      <c r="F72" s="78"/>
      <c r="G72" s="78"/>
      <c r="H72" s="78"/>
      <c r="I72" s="78"/>
      <c r="M72" s="78"/>
      <c r="N72" s="78"/>
      <c r="O72" s="78"/>
      <c r="P72" s="78"/>
      <c r="Q72" s="78"/>
      <c r="R72" s="78"/>
      <c r="S72" s="78"/>
      <c r="T72" s="78"/>
      <c r="U72" s="78"/>
      <c r="V72" s="78"/>
      <c r="W72" s="78"/>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row>
    <row r="73" spans="1:24" ht="12">
      <c r="A73" s="34" t="s">
        <v>339</v>
      </c>
      <c r="B73" s="35"/>
      <c r="C73" s="35"/>
      <c r="D73" s="35"/>
      <c r="E73" s="35"/>
      <c r="F73" s="35"/>
      <c r="G73" s="35"/>
      <c r="H73" s="35"/>
      <c r="I73" s="35"/>
      <c r="J73" s="35"/>
      <c r="K73" s="35"/>
      <c r="L73" s="35"/>
      <c r="M73" s="35"/>
      <c r="N73" s="35"/>
      <c r="O73" s="35"/>
      <c r="P73" s="35"/>
      <c r="Q73" s="35"/>
      <c r="R73" s="35"/>
      <c r="S73" s="35"/>
      <c r="T73" s="35"/>
      <c r="U73" s="35"/>
      <c r="V73" s="35"/>
      <c r="W73" s="35"/>
      <c r="X73" s="11"/>
    </row>
    <row r="74" spans="1:24" ht="12">
      <c r="A74" s="14" t="s">
        <v>270</v>
      </c>
      <c r="B74" s="4"/>
      <c r="C74" s="4"/>
      <c r="D74" s="4"/>
      <c r="E74" s="4"/>
      <c r="F74" s="4"/>
      <c r="G74" s="4"/>
      <c r="H74" s="4"/>
      <c r="I74" s="4">
        <v>0</v>
      </c>
      <c r="J74" s="4"/>
      <c r="K74" s="4"/>
      <c r="L74" s="4"/>
      <c r="M74" s="4"/>
      <c r="N74" s="4"/>
      <c r="O74" s="4"/>
      <c r="P74" s="4"/>
      <c r="Q74" s="4"/>
      <c r="R74" s="4"/>
      <c r="S74" s="4"/>
      <c r="T74" s="4"/>
      <c r="U74" s="4"/>
      <c r="V74" s="4"/>
      <c r="W74" s="4">
        <v>450</v>
      </c>
      <c r="X74" s="11"/>
    </row>
    <row r="75" spans="1:24" ht="12">
      <c r="A75" s="37" t="s">
        <v>266</v>
      </c>
      <c r="B75" s="38">
        <f aca="true" t="shared" si="21" ref="B75:W75">B74/B51</f>
        <v>0</v>
      </c>
      <c r="C75" s="38">
        <f t="shared" si="21"/>
        <v>0</v>
      </c>
      <c r="D75" s="38">
        <f t="shared" si="21"/>
        <v>0</v>
      </c>
      <c r="E75" s="38"/>
      <c r="F75" s="38">
        <f t="shared" si="21"/>
        <v>0</v>
      </c>
      <c r="G75" s="38">
        <f t="shared" si="21"/>
        <v>0</v>
      </c>
      <c r="H75" s="38">
        <f t="shared" si="21"/>
        <v>0</v>
      </c>
      <c r="I75" s="38">
        <f t="shared" si="21"/>
        <v>0</v>
      </c>
      <c r="J75" s="38">
        <f t="shared" si="21"/>
        <v>0</v>
      </c>
      <c r="K75" s="38">
        <f t="shared" si="21"/>
        <v>0</v>
      </c>
      <c r="L75" s="38">
        <f t="shared" si="21"/>
        <v>0</v>
      </c>
      <c r="M75" s="38">
        <f t="shared" si="21"/>
        <v>0</v>
      </c>
      <c r="N75" s="38">
        <f t="shared" si="21"/>
        <v>0</v>
      </c>
      <c r="O75" s="38">
        <f t="shared" si="21"/>
        <v>0</v>
      </c>
      <c r="P75" s="38">
        <v>0</v>
      </c>
      <c r="Q75" s="38" t="e">
        <f t="shared" si="21"/>
        <v>#DIV/0!</v>
      </c>
      <c r="R75" s="38"/>
      <c r="S75" s="38">
        <f t="shared" si="21"/>
        <v>0</v>
      </c>
      <c r="T75" s="38">
        <f t="shared" si="21"/>
        <v>0</v>
      </c>
      <c r="U75" s="38" t="e">
        <f t="shared" si="21"/>
        <v>#DIV/0!</v>
      </c>
      <c r="V75" s="38" t="e">
        <f t="shared" si="21"/>
        <v>#DIV/0!</v>
      </c>
      <c r="W75" s="38">
        <f t="shared" si="21"/>
        <v>18</v>
      </c>
      <c r="X75" s="179"/>
    </row>
    <row r="76" spans="1:24" ht="12">
      <c r="A76" s="37" t="s">
        <v>267</v>
      </c>
      <c r="B76" s="38">
        <f aca="true" t="shared" si="22" ref="B76:Q76">B74/B54</f>
        <v>0</v>
      </c>
      <c r="C76" s="38">
        <f t="shared" si="22"/>
        <v>0</v>
      </c>
      <c r="D76" s="38">
        <f t="shared" si="22"/>
        <v>0</v>
      </c>
      <c r="E76" s="38"/>
      <c r="F76" s="38">
        <f t="shared" si="22"/>
        <v>0</v>
      </c>
      <c r="G76" s="38">
        <f t="shared" si="22"/>
        <v>0</v>
      </c>
      <c r="H76" s="38">
        <f t="shared" si="22"/>
        <v>0</v>
      </c>
      <c r="I76" s="38">
        <f t="shared" si="22"/>
        <v>0</v>
      </c>
      <c r="J76" s="38">
        <f t="shared" si="22"/>
        <v>0</v>
      </c>
      <c r="K76" s="38">
        <f t="shared" si="22"/>
        <v>0</v>
      </c>
      <c r="L76" s="38">
        <f t="shared" si="22"/>
        <v>0</v>
      </c>
      <c r="M76" s="38">
        <f t="shared" si="22"/>
        <v>0</v>
      </c>
      <c r="N76" s="38">
        <f t="shared" si="22"/>
        <v>0</v>
      </c>
      <c r="O76" s="38">
        <f t="shared" si="22"/>
        <v>0</v>
      </c>
      <c r="P76" s="38">
        <v>0</v>
      </c>
      <c r="Q76" s="38" t="e">
        <f t="shared" si="22"/>
        <v>#DIV/0!</v>
      </c>
      <c r="R76" s="38"/>
      <c r="S76" s="38">
        <f>S74/S54</f>
        <v>0</v>
      </c>
      <c r="T76" s="38">
        <f>T74/T54</f>
        <v>0</v>
      </c>
      <c r="U76" s="38" t="e">
        <f>U74/U54</f>
        <v>#DIV/0!</v>
      </c>
      <c r="V76" s="38" t="e">
        <f>V74/V54</f>
        <v>#DIV/0!</v>
      </c>
      <c r="W76" s="38" t="e">
        <f>W74/W54</f>
        <v>#DIV/0!</v>
      </c>
      <c r="X76" s="179"/>
    </row>
    <row r="77" spans="1:152" s="94" customFormat="1" ht="12">
      <c r="A77" s="94" t="s">
        <v>268</v>
      </c>
      <c r="B77" s="117">
        <f aca="true" t="shared" si="23" ref="B77:Q77">B74/B28</f>
        <v>0</v>
      </c>
      <c r="C77" s="117">
        <f t="shared" si="23"/>
        <v>0</v>
      </c>
      <c r="D77" s="117">
        <f t="shared" si="23"/>
        <v>0</v>
      </c>
      <c r="E77" s="117"/>
      <c r="F77" s="117">
        <f t="shared" si="23"/>
        <v>0</v>
      </c>
      <c r="G77" s="117">
        <f t="shared" si="23"/>
        <v>0</v>
      </c>
      <c r="H77" s="117">
        <f t="shared" si="23"/>
        <v>0</v>
      </c>
      <c r="I77" s="117">
        <f t="shared" si="23"/>
        <v>0</v>
      </c>
      <c r="J77" s="117">
        <f t="shared" si="23"/>
        <v>0</v>
      </c>
      <c r="K77" s="117">
        <f t="shared" si="23"/>
        <v>0</v>
      </c>
      <c r="L77" s="117">
        <f t="shared" si="23"/>
        <v>0</v>
      </c>
      <c r="M77" s="117">
        <f t="shared" si="23"/>
        <v>0</v>
      </c>
      <c r="N77" s="117">
        <f t="shared" si="23"/>
        <v>0</v>
      </c>
      <c r="O77" s="117">
        <f t="shared" si="23"/>
        <v>0</v>
      </c>
      <c r="P77" s="117">
        <v>0</v>
      </c>
      <c r="Q77" s="117">
        <f t="shared" si="23"/>
        <v>0</v>
      </c>
      <c r="R77" s="117"/>
      <c r="S77" s="117">
        <f>S74/S28</f>
        <v>0</v>
      </c>
      <c r="T77" s="117">
        <f>T74/T28</f>
        <v>0</v>
      </c>
      <c r="U77" s="117">
        <f>U74/U28</f>
        <v>0</v>
      </c>
      <c r="V77" s="117">
        <f>V74/V28</f>
        <v>0</v>
      </c>
      <c r="W77" s="117">
        <f>W74/W28</f>
        <v>0.45</v>
      </c>
      <c r="X77" s="174"/>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3"/>
      <c r="BX77" s="93"/>
      <c r="BY77" s="93"/>
      <c r="BZ77" s="93"/>
      <c r="CA77" s="93"/>
      <c r="CB77" s="93"/>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row>
    <row r="78" spans="1:113" ht="36">
      <c r="A78" s="14" t="s">
        <v>338</v>
      </c>
      <c r="B78" s="153"/>
      <c r="C78" s="153"/>
      <c r="D78" s="153"/>
      <c r="E78" s="153"/>
      <c r="F78" s="153"/>
      <c r="G78" s="153"/>
      <c r="H78" s="153"/>
      <c r="I78" s="153" t="s">
        <v>451</v>
      </c>
      <c r="J78" s="140"/>
      <c r="K78" s="140"/>
      <c r="L78" s="140"/>
      <c r="M78" s="153" t="s">
        <v>360</v>
      </c>
      <c r="N78" s="153" t="s">
        <v>360</v>
      </c>
      <c r="O78" s="153"/>
      <c r="P78" s="153" t="s">
        <v>461</v>
      </c>
      <c r="Q78" s="153"/>
      <c r="R78" s="153"/>
      <c r="S78" s="153"/>
      <c r="T78" s="153"/>
      <c r="U78" s="153"/>
      <c r="V78" s="153"/>
      <c r="W78" s="153"/>
      <c r="X78" s="75"/>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row>
    <row r="79" spans="1:152" s="5" customFormat="1" ht="12">
      <c r="A79" s="104" t="s">
        <v>351</v>
      </c>
      <c r="B79" s="35"/>
      <c r="C79" s="35"/>
      <c r="D79" s="35"/>
      <c r="E79" s="35"/>
      <c r="F79" s="35"/>
      <c r="G79" s="35"/>
      <c r="H79" s="35"/>
      <c r="I79" s="35"/>
      <c r="J79" s="36"/>
      <c r="K79" s="36"/>
      <c r="L79" s="36"/>
      <c r="M79" s="35"/>
      <c r="N79" s="35"/>
      <c r="O79" s="35"/>
      <c r="P79" s="35"/>
      <c r="Q79" s="35"/>
      <c r="R79" s="35"/>
      <c r="S79" s="35"/>
      <c r="T79" s="35"/>
      <c r="U79" s="35"/>
      <c r="V79" s="35"/>
      <c r="W79" s="35"/>
      <c r="X79" s="11"/>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93"/>
      <c r="BQ79" s="93"/>
      <c r="BR79" s="93"/>
      <c r="BS79" s="93"/>
      <c r="BT79" s="93"/>
      <c r="BU79" s="93"/>
      <c r="BV79" s="93"/>
      <c r="BW79" s="93"/>
      <c r="BX79" s="93"/>
      <c r="BY79" s="93"/>
      <c r="BZ79" s="93"/>
      <c r="CA79" s="93"/>
      <c r="CB79" s="93"/>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row>
    <row r="80" spans="1:24" ht="12">
      <c r="A80" s="14" t="s">
        <v>291</v>
      </c>
      <c r="B80" s="4" t="s">
        <v>30</v>
      </c>
      <c r="C80" s="4" t="s">
        <v>38</v>
      </c>
      <c r="D80" s="4" t="s">
        <v>38</v>
      </c>
      <c r="E80" s="4" t="s">
        <v>38</v>
      </c>
      <c r="F80" s="4" t="s">
        <v>38</v>
      </c>
      <c r="G80" s="4" t="s">
        <v>38</v>
      </c>
      <c r="H80" s="4" t="s">
        <v>38</v>
      </c>
      <c r="I80" s="4" t="s">
        <v>30</v>
      </c>
      <c r="J80" s="4" t="s">
        <v>30</v>
      </c>
      <c r="K80" s="4" t="s">
        <v>30</v>
      </c>
      <c r="L80" s="4" t="s">
        <v>30</v>
      </c>
      <c r="M80" s="4" t="s">
        <v>30</v>
      </c>
      <c r="N80" s="4" t="s">
        <v>30</v>
      </c>
      <c r="O80" s="4" t="s">
        <v>30</v>
      </c>
      <c r="P80" s="4" t="s">
        <v>30</v>
      </c>
      <c r="Q80" s="4" t="s">
        <v>30</v>
      </c>
      <c r="R80" s="4"/>
      <c r="S80" s="4" t="s">
        <v>30</v>
      </c>
      <c r="T80" s="4" t="s">
        <v>30</v>
      </c>
      <c r="U80" s="4" t="s">
        <v>30</v>
      </c>
      <c r="V80" s="4" t="s">
        <v>30</v>
      </c>
      <c r="W80" s="4" t="s">
        <v>30</v>
      </c>
      <c r="X80" s="11"/>
    </row>
    <row r="81" spans="1:24" ht="12">
      <c r="A81" s="14" t="s">
        <v>270</v>
      </c>
      <c r="B81" s="4">
        <v>4656</v>
      </c>
      <c r="C81" s="4">
        <v>4350</v>
      </c>
      <c r="D81" s="4">
        <v>14238</v>
      </c>
      <c r="E81" s="4">
        <v>4289</v>
      </c>
      <c r="F81" s="4">
        <v>9654</v>
      </c>
      <c r="G81" s="4">
        <v>4725</v>
      </c>
      <c r="H81" s="4">
        <v>5967</v>
      </c>
      <c r="I81" s="4"/>
      <c r="J81" s="4"/>
      <c r="K81" s="4"/>
      <c r="L81" s="4"/>
      <c r="M81" s="4"/>
      <c r="N81" s="4"/>
      <c r="O81" s="4"/>
      <c r="P81" s="4"/>
      <c r="Q81" s="4"/>
      <c r="R81" s="4"/>
      <c r="S81" s="4"/>
      <c r="T81" s="4"/>
      <c r="U81" s="4"/>
      <c r="V81" s="4"/>
      <c r="W81" s="4"/>
      <c r="X81" s="11"/>
    </row>
    <row r="82" spans="1:24" ht="12">
      <c r="A82" s="37" t="s">
        <v>266</v>
      </c>
      <c r="B82" s="38">
        <f aca="true" t="shared" si="24" ref="B82:W82">B81/B51</f>
        <v>20.972972972972972</v>
      </c>
      <c r="C82" s="38">
        <f t="shared" si="24"/>
        <v>25.58823529411765</v>
      </c>
      <c r="D82" s="38">
        <f t="shared" si="24"/>
        <v>23.001615508885298</v>
      </c>
      <c r="E82" s="38">
        <f>E81/E51</f>
        <v>38.99090909090909</v>
      </c>
      <c r="F82" s="38">
        <f t="shared" si="24"/>
        <v>24.135</v>
      </c>
      <c r="G82" s="38">
        <f t="shared" si="24"/>
        <v>23.625</v>
      </c>
      <c r="H82" s="38">
        <f t="shared" si="24"/>
        <v>20.575862068965517</v>
      </c>
      <c r="I82" s="38">
        <f t="shared" si="24"/>
        <v>0</v>
      </c>
      <c r="J82" s="38">
        <f t="shared" si="24"/>
        <v>0</v>
      </c>
      <c r="K82" s="38">
        <f t="shared" si="24"/>
        <v>0</v>
      </c>
      <c r="L82" s="38">
        <f t="shared" si="24"/>
        <v>0</v>
      </c>
      <c r="M82" s="38">
        <f t="shared" si="24"/>
        <v>0</v>
      </c>
      <c r="N82" s="38">
        <f t="shared" si="24"/>
        <v>0</v>
      </c>
      <c r="O82" s="38">
        <f t="shared" si="24"/>
        <v>0</v>
      </c>
      <c r="P82" s="38">
        <v>0</v>
      </c>
      <c r="Q82" s="38" t="e">
        <f t="shared" si="24"/>
        <v>#DIV/0!</v>
      </c>
      <c r="R82" s="38"/>
      <c r="S82" s="38">
        <f t="shared" si="24"/>
        <v>0</v>
      </c>
      <c r="T82" s="38">
        <f t="shared" si="24"/>
        <v>0</v>
      </c>
      <c r="U82" s="38" t="e">
        <f t="shared" si="24"/>
        <v>#DIV/0!</v>
      </c>
      <c r="V82" s="38" t="e">
        <f t="shared" si="24"/>
        <v>#DIV/0!</v>
      </c>
      <c r="W82" s="38">
        <f t="shared" si="24"/>
        <v>0</v>
      </c>
      <c r="X82" s="179"/>
    </row>
    <row r="83" spans="1:24" ht="12">
      <c r="A83" s="37" t="s">
        <v>267</v>
      </c>
      <c r="B83" s="38">
        <f aca="true" t="shared" si="25" ref="B83:Q83">B81/B54</f>
        <v>11.64</v>
      </c>
      <c r="C83" s="38">
        <f t="shared" si="25"/>
        <v>14.169381107491857</v>
      </c>
      <c r="D83" s="38">
        <f t="shared" si="25"/>
        <v>12.780969479353681</v>
      </c>
      <c r="E83" s="38">
        <f>E81/E54</f>
        <v>35.446280991735534</v>
      </c>
      <c r="F83" s="38">
        <f t="shared" si="25"/>
        <v>14.093430656934306</v>
      </c>
      <c r="G83" s="38">
        <f t="shared" si="25"/>
        <v>15.75</v>
      </c>
      <c r="H83" s="38">
        <f t="shared" si="25"/>
        <v>13.561363636363636</v>
      </c>
      <c r="I83" s="38">
        <f t="shared" si="25"/>
        <v>0</v>
      </c>
      <c r="J83" s="38">
        <f t="shared" si="25"/>
        <v>0</v>
      </c>
      <c r="K83" s="38">
        <f t="shared" si="25"/>
        <v>0</v>
      </c>
      <c r="L83" s="38">
        <f t="shared" si="25"/>
        <v>0</v>
      </c>
      <c r="M83" s="38">
        <f t="shared" si="25"/>
        <v>0</v>
      </c>
      <c r="N83" s="38">
        <f t="shared" si="25"/>
        <v>0</v>
      </c>
      <c r="O83" s="38">
        <f t="shared" si="25"/>
        <v>0</v>
      </c>
      <c r="P83" s="38">
        <v>0</v>
      </c>
      <c r="Q83" s="38" t="e">
        <f t="shared" si="25"/>
        <v>#DIV/0!</v>
      </c>
      <c r="R83" s="38"/>
      <c r="S83" s="38">
        <f>S81/S54</f>
        <v>0</v>
      </c>
      <c r="T83" s="38">
        <f>T81/T54</f>
        <v>0</v>
      </c>
      <c r="U83" s="38" t="e">
        <f>U81/U54</f>
        <v>#DIV/0!</v>
      </c>
      <c r="V83" s="38" t="e">
        <f>V81/V54</f>
        <v>#DIV/0!</v>
      </c>
      <c r="W83" s="38" t="e">
        <f>W81/W54</f>
        <v>#DIV/0!</v>
      </c>
      <c r="X83" s="179"/>
    </row>
    <row r="84" spans="1:152" s="94" customFormat="1" ht="12">
      <c r="A84" s="94" t="s">
        <v>268</v>
      </c>
      <c r="B84" s="117">
        <f aca="true" t="shared" si="26" ref="B84:Q84">B81/B28</f>
        <v>14.41486068111455</v>
      </c>
      <c r="C84" s="117">
        <f t="shared" si="26"/>
        <v>10.875</v>
      </c>
      <c r="D84" s="117">
        <f t="shared" si="26"/>
        <v>3.164</v>
      </c>
      <c r="E84" s="117">
        <f>E81/E28</f>
        <v>20.423809523809524</v>
      </c>
      <c r="F84" s="117">
        <f t="shared" si="26"/>
        <v>3.016875</v>
      </c>
      <c r="G84" s="117">
        <f t="shared" si="26"/>
        <v>1.7181818181818183</v>
      </c>
      <c r="H84" s="117">
        <f t="shared" si="26"/>
        <v>1.7048571428571428</v>
      </c>
      <c r="I84" s="117">
        <f t="shared" si="26"/>
        <v>0</v>
      </c>
      <c r="J84" s="117">
        <f t="shared" si="26"/>
        <v>0</v>
      </c>
      <c r="K84" s="117">
        <f t="shared" si="26"/>
        <v>0</v>
      </c>
      <c r="L84" s="117">
        <f t="shared" si="26"/>
        <v>0</v>
      </c>
      <c r="M84" s="117">
        <f t="shared" si="26"/>
        <v>0</v>
      </c>
      <c r="N84" s="117">
        <f t="shared" si="26"/>
        <v>0</v>
      </c>
      <c r="O84" s="117">
        <f t="shared" si="26"/>
        <v>0</v>
      </c>
      <c r="P84" s="117">
        <v>0</v>
      </c>
      <c r="Q84" s="117">
        <f t="shared" si="26"/>
        <v>0</v>
      </c>
      <c r="R84" s="117"/>
      <c r="S84" s="117">
        <f>S81/S28</f>
        <v>0</v>
      </c>
      <c r="T84" s="117">
        <f>T81/T28</f>
        <v>0</v>
      </c>
      <c r="U84" s="117">
        <f>U81/U28</f>
        <v>0</v>
      </c>
      <c r="V84" s="117">
        <f>V81/V28</f>
        <v>0</v>
      </c>
      <c r="W84" s="117">
        <f>W81/W28</f>
        <v>0</v>
      </c>
      <c r="X84" s="174"/>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3"/>
      <c r="BX84" s="93"/>
      <c r="BY84" s="93"/>
      <c r="BZ84" s="93"/>
      <c r="CA84" s="93"/>
      <c r="CB84" s="93"/>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row>
    <row r="85" spans="1:113" ht="12">
      <c r="A85" s="14" t="s">
        <v>338</v>
      </c>
      <c r="B85" s="153"/>
      <c r="C85" s="153"/>
      <c r="D85" s="153"/>
      <c r="E85" s="153"/>
      <c r="F85" s="153" t="s">
        <v>405</v>
      </c>
      <c r="G85" s="153"/>
      <c r="H85" s="153"/>
      <c r="I85" s="153"/>
      <c r="J85" s="140"/>
      <c r="K85" s="140"/>
      <c r="L85" s="140"/>
      <c r="M85" s="153"/>
      <c r="N85" s="153"/>
      <c r="O85" s="153"/>
      <c r="P85" s="153"/>
      <c r="Q85" s="153"/>
      <c r="R85" s="153"/>
      <c r="S85" s="153"/>
      <c r="T85" s="153"/>
      <c r="U85" s="153"/>
      <c r="V85" s="153"/>
      <c r="W85" s="153"/>
      <c r="X85" s="75"/>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row>
    <row r="86" spans="1:152" s="5" customFormat="1" ht="12">
      <c r="A86" s="104" t="s">
        <v>352</v>
      </c>
      <c r="B86" s="35"/>
      <c r="C86" s="35"/>
      <c r="D86" s="35"/>
      <c r="E86" s="35"/>
      <c r="F86" s="35"/>
      <c r="G86" s="35"/>
      <c r="H86" s="35"/>
      <c r="I86" s="35"/>
      <c r="J86" s="36"/>
      <c r="K86" s="36"/>
      <c r="L86" s="36"/>
      <c r="M86" s="35"/>
      <c r="N86" s="35"/>
      <c r="O86" s="35"/>
      <c r="P86" s="35"/>
      <c r="Q86" s="35"/>
      <c r="R86" s="35"/>
      <c r="S86" s="35"/>
      <c r="T86" s="35"/>
      <c r="U86" s="35"/>
      <c r="V86" s="35"/>
      <c r="W86" s="35"/>
      <c r="X86" s="11"/>
      <c r="Y86" s="93"/>
      <c r="Z86" s="93"/>
      <c r="AA86" s="93"/>
      <c r="AB86" s="93"/>
      <c r="AC86" s="93"/>
      <c r="AD86" s="93"/>
      <c r="AE86" s="93"/>
      <c r="AF86" s="93"/>
      <c r="AG86" s="93"/>
      <c r="AH86" s="93"/>
      <c r="AI86" s="93"/>
      <c r="AJ86" s="93"/>
      <c r="AK86" s="93"/>
      <c r="AL86" s="93"/>
      <c r="AM86" s="93"/>
      <c r="AN86" s="93"/>
      <c r="AO86" s="93"/>
      <c r="AP86" s="93"/>
      <c r="AQ86" s="93"/>
      <c r="AR86" s="93"/>
      <c r="AS86" s="93"/>
      <c r="AT86" s="93"/>
      <c r="AU86" s="93"/>
      <c r="AV86" s="93"/>
      <c r="AW86" s="93"/>
      <c r="AX86" s="93"/>
      <c r="AY86" s="93"/>
      <c r="AZ86" s="93"/>
      <c r="BA86" s="93"/>
      <c r="BB86" s="93"/>
      <c r="BC86" s="93"/>
      <c r="BD86" s="93"/>
      <c r="BE86" s="93"/>
      <c r="BF86" s="93"/>
      <c r="BG86" s="93"/>
      <c r="BH86" s="93"/>
      <c r="BI86" s="93"/>
      <c r="BJ86" s="93"/>
      <c r="BK86" s="93"/>
      <c r="BL86" s="93"/>
      <c r="BM86" s="93"/>
      <c r="BN86" s="93"/>
      <c r="BO86" s="93"/>
      <c r="BP86" s="93"/>
      <c r="BQ86" s="93"/>
      <c r="BR86" s="93"/>
      <c r="BS86" s="93"/>
      <c r="BT86" s="93"/>
      <c r="BU86" s="93"/>
      <c r="BV86" s="93"/>
      <c r="BW86" s="93"/>
      <c r="BX86" s="93"/>
      <c r="BY86" s="93"/>
      <c r="BZ86" s="93"/>
      <c r="CA86" s="93"/>
      <c r="CB86" s="93"/>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row>
    <row r="87" spans="1:24" ht="12">
      <c r="A87" s="14" t="s">
        <v>291</v>
      </c>
      <c r="B87" s="4" t="s">
        <v>30</v>
      </c>
      <c r="C87" s="4" t="s">
        <v>30</v>
      </c>
      <c r="D87" s="4" t="s">
        <v>30</v>
      </c>
      <c r="E87" s="4"/>
      <c r="F87" s="4" t="s">
        <v>30</v>
      </c>
      <c r="G87" s="4" t="s">
        <v>30</v>
      </c>
      <c r="H87" s="4" t="s">
        <v>30</v>
      </c>
      <c r="I87" s="4" t="s">
        <v>30</v>
      </c>
      <c r="J87" s="4" t="s">
        <v>30</v>
      </c>
      <c r="K87" s="4" t="s">
        <v>30</v>
      </c>
      <c r="L87" s="4" t="s">
        <v>30</v>
      </c>
      <c r="M87" s="4" t="s">
        <v>30</v>
      </c>
      <c r="N87" s="4" t="s">
        <v>30</v>
      </c>
      <c r="O87" s="4" t="s">
        <v>30</v>
      </c>
      <c r="P87" s="4" t="s">
        <v>30</v>
      </c>
      <c r="Q87" s="4" t="s">
        <v>30</v>
      </c>
      <c r="R87" s="4" t="s">
        <v>43</v>
      </c>
      <c r="S87" s="4" t="s">
        <v>30</v>
      </c>
      <c r="T87" s="4" t="s">
        <v>30</v>
      </c>
      <c r="U87" s="4" t="s">
        <v>30</v>
      </c>
      <c r="V87" s="4" t="s">
        <v>30</v>
      </c>
      <c r="W87" s="4" t="s">
        <v>30</v>
      </c>
      <c r="X87" s="11"/>
    </row>
    <row r="88" spans="1:24" ht="12">
      <c r="A88" s="14" t="s">
        <v>258</v>
      </c>
      <c r="B88" s="4"/>
      <c r="C88" s="4"/>
      <c r="D88" s="4"/>
      <c r="E88" s="4"/>
      <c r="F88" s="4"/>
      <c r="G88" s="4"/>
      <c r="H88" s="4"/>
      <c r="I88" s="4"/>
      <c r="J88" s="4"/>
      <c r="K88" s="4"/>
      <c r="L88" s="4"/>
      <c r="M88" s="4"/>
      <c r="N88" s="4"/>
      <c r="O88" s="4"/>
      <c r="P88" s="4"/>
      <c r="Q88" s="4"/>
      <c r="R88" s="4"/>
      <c r="S88" s="4"/>
      <c r="T88" s="4"/>
      <c r="U88" s="4"/>
      <c r="V88" s="4"/>
      <c r="W88" s="4"/>
      <c r="X88" s="11"/>
    </row>
    <row r="89" spans="1:24" ht="12">
      <c r="A89" s="37" t="s">
        <v>266</v>
      </c>
      <c r="B89" s="38">
        <f aca="true" t="shared" si="27" ref="B89:W89">B88/B51</f>
        <v>0</v>
      </c>
      <c r="C89" s="38">
        <f t="shared" si="27"/>
        <v>0</v>
      </c>
      <c r="D89" s="38">
        <f t="shared" si="27"/>
        <v>0</v>
      </c>
      <c r="E89" s="38"/>
      <c r="F89" s="38">
        <f t="shared" si="27"/>
        <v>0</v>
      </c>
      <c r="G89" s="38">
        <f t="shared" si="27"/>
        <v>0</v>
      </c>
      <c r="H89" s="38">
        <f t="shared" si="27"/>
        <v>0</v>
      </c>
      <c r="I89" s="38">
        <f t="shared" si="27"/>
        <v>0</v>
      </c>
      <c r="J89" s="38">
        <f t="shared" si="27"/>
        <v>0</v>
      </c>
      <c r="K89" s="38">
        <f t="shared" si="27"/>
        <v>0</v>
      </c>
      <c r="L89" s="38">
        <f t="shared" si="27"/>
        <v>0</v>
      </c>
      <c r="M89" s="38">
        <f t="shared" si="27"/>
        <v>0</v>
      </c>
      <c r="N89" s="38">
        <f t="shared" si="27"/>
        <v>0</v>
      </c>
      <c r="O89" s="38">
        <f t="shared" si="27"/>
        <v>0</v>
      </c>
      <c r="P89" s="38">
        <v>0</v>
      </c>
      <c r="Q89" s="38" t="e">
        <f t="shared" si="27"/>
        <v>#DIV/0!</v>
      </c>
      <c r="R89" s="38"/>
      <c r="S89" s="38">
        <f t="shared" si="27"/>
        <v>0</v>
      </c>
      <c r="T89" s="38">
        <f t="shared" si="27"/>
        <v>0</v>
      </c>
      <c r="U89" s="38" t="e">
        <f t="shared" si="27"/>
        <v>#DIV/0!</v>
      </c>
      <c r="V89" s="38" t="e">
        <f t="shared" si="27"/>
        <v>#DIV/0!</v>
      </c>
      <c r="W89" s="38">
        <f t="shared" si="27"/>
        <v>0</v>
      </c>
      <c r="X89" s="179"/>
    </row>
    <row r="90" spans="1:24" ht="12">
      <c r="A90" s="37" t="s">
        <v>267</v>
      </c>
      <c r="B90" s="38">
        <f aca="true" t="shared" si="28" ref="B90:Q90">B88/B54</f>
        <v>0</v>
      </c>
      <c r="C90" s="38">
        <f t="shared" si="28"/>
        <v>0</v>
      </c>
      <c r="D90" s="38">
        <f t="shared" si="28"/>
        <v>0</v>
      </c>
      <c r="E90" s="38"/>
      <c r="F90" s="38">
        <f t="shared" si="28"/>
        <v>0</v>
      </c>
      <c r="G90" s="38">
        <f t="shared" si="28"/>
        <v>0</v>
      </c>
      <c r="H90" s="38">
        <f t="shared" si="28"/>
        <v>0</v>
      </c>
      <c r="I90" s="38">
        <f t="shared" si="28"/>
        <v>0</v>
      </c>
      <c r="J90" s="38">
        <f t="shared" si="28"/>
        <v>0</v>
      </c>
      <c r="K90" s="38">
        <f t="shared" si="28"/>
        <v>0</v>
      </c>
      <c r="L90" s="38">
        <f t="shared" si="28"/>
        <v>0</v>
      </c>
      <c r="M90" s="38">
        <f t="shared" si="28"/>
        <v>0</v>
      </c>
      <c r="N90" s="38">
        <f t="shared" si="28"/>
        <v>0</v>
      </c>
      <c r="O90" s="38">
        <f t="shared" si="28"/>
        <v>0</v>
      </c>
      <c r="P90" s="38">
        <v>0</v>
      </c>
      <c r="Q90" s="38" t="e">
        <f t="shared" si="28"/>
        <v>#DIV/0!</v>
      </c>
      <c r="R90" s="38"/>
      <c r="S90" s="38">
        <f>S88/S54</f>
        <v>0</v>
      </c>
      <c r="T90" s="38">
        <f>T88/T54</f>
        <v>0</v>
      </c>
      <c r="U90" s="38" t="e">
        <f>U88/U54</f>
        <v>#DIV/0!</v>
      </c>
      <c r="V90" s="38" t="e">
        <f>V88/V54</f>
        <v>#DIV/0!</v>
      </c>
      <c r="W90" s="38" t="e">
        <f>W88/W54</f>
        <v>#DIV/0!</v>
      </c>
      <c r="X90" s="179"/>
    </row>
    <row r="91" spans="1:152" s="94" customFormat="1" ht="12">
      <c r="A91" s="94" t="s">
        <v>268</v>
      </c>
      <c r="B91" s="117">
        <f aca="true" t="shared" si="29" ref="B91:Q91">B88/B28</f>
        <v>0</v>
      </c>
      <c r="C91" s="117">
        <f t="shared" si="29"/>
        <v>0</v>
      </c>
      <c r="D91" s="117">
        <f t="shared" si="29"/>
        <v>0</v>
      </c>
      <c r="E91" s="117"/>
      <c r="F91" s="117">
        <f t="shared" si="29"/>
        <v>0</v>
      </c>
      <c r="G91" s="117">
        <f t="shared" si="29"/>
        <v>0</v>
      </c>
      <c r="H91" s="117">
        <f t="shared" si="29"/>
        <v>0</v>
      </c>
      <c r="I91" s="117">
        <f t="shared" si="29"/>
        <v>0</v>
      </c>
      <c r="J91" s="117">
        <f t="shared" si="29"/>
        <v>0</v>
      </c>
      <c r="K91" s="117">
        <f t="shared" si="29"/>
        <v>0</v>
      </c>
      <c r="L91" s="117">
        <f t="shared" si="29"/>
        <v>0</v>
      </c>
      <c r="M91" s="117">
        <f t="shared" si="29"/>
        <v>0</v>
      </c>
      <c r="N91" s="117">
        <f t="shared" si="29"/>
        <v>0</v>
      </c>
      <c r="O91" s="117">
        <f t="shared" si="29"/>
        <v>0</v>
      </c>
      <c r="P91" s="117">
        <v>0</v>
      </c>
      <c r="Q91" s="117">
        <f t="shared" si="29"/>
        <v>0</v>
      </c>
      <c r="R91" s="117"/>
      <c r="S91" s="117">
        <f>S88/S28</f>
        <v>0</v>
      </c>
      <c r="T91" s="117">
        <f>T88/T28</f>
        <v>0</v>
      </c>
      <c r="U91" s="117">
        <f>U88/U28</f>
        <v>0</v>
      </c>
      <c r="V91" s="117">
        <f>V88/V28</f>
        <v>0</v>
      </c>
      <c r="W91" s="117">
        <f>W88/W28</f>
        <v>0</v>
      </c>
      <c r="X91" s="174"/>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R91" s="93"/>
      <c r="BS91" s="93"/>
      <c r="BT91" s="93"/>
      <c r="BU91" s="93"/>
      <c r="BV91" s="93"/>
      <c r="BW91" s="93"/>
      <c r="BX91" s="93"/>
      <c r="BY91" s="93"/>
      <c r="BZ91" s="93"/>
      <c r="CA91" s="93"/>
      <c r="CB91" s="93"/>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row>
    <row r="92" spans="1:113" ht="12">
      <c r="A92" s="14" t="s">
        <v>338</v>
      </c>
      <c r="B92" s="153"/>
      <c r="C92" s="153"/>
      <c r="D92" s="153"/>
      <c r="E92" s="153"/>
      <c r="F92" s="153"/>
      <c r="G92" s="153"/>
      <c r="H92" s="153"/>
      <c r="I92" s="153" t="s">
        <v>450</v>
      </c>
      <c r="J92" s="140"/>
      <c r="K92" s="140"/>
      <c r="L92" s="140"/>
      <c r="M92" s="153"/>
      <c r="N92" s="153"/>
      <c r="O92" s="153"/>
      <c r="P92" s="153"/>
      <c r="Q92" s="153"/>
      <c r="R92" s="153"/>
      <c r="S92" s="153"/>
      <c r="T92" s="153"/>
      <c r="U92" s="153"/>
      <c r="V92" s="153"/>
      <c r="W92" s="153"/>
      <c r="X92" s="75"/>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row>
    <row r="93" spans="1:152" s="5" customFormat="1" ht="12">
      <c r="A93" s="104" t="s">
        <v>63</v>
      </c>
      <c r="B93" s="35"/>
      <c r="C93" s="35"/>
      <c r="D93" s="35"/>
      <c r="E93" s="35"/>
      <c r="F93" s="35"/>
      <c r="G93" s="35"/>
      <c r="H93" s="35"/>
      <c r="I93" s="35"/>
      <c r="J93" s="36"/>
      <c r="K93" s="36"/>
      <c r="L93" s="36"/>
      <c r="M93" s="35"/>
      <c r="N93" s="35"/>
      <c r="O93" s="35"/>
      <c r="P93" s="35"/>
      <c r="Q93" s="35"/>
      <c r="R93" s="35"/>
      <c r="S93" s="35"/>
      <c r="T93" s="35"/>
      <c r="U93" s="35"/>
      <c r="V93" s="35"/>
      <c r="W93" s="35"/>
      <c r="X93" s="11"/>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3"/>
      <c r="BX93" s="93"/>
      <c r="BY93" s="93"/>
      <c r="BZ93" s="93"/>
      <c r="CA93" s="93"/>
      <c r="CB93" s="93"/>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row>
    <row r="94" spans="1:24" ht="12">
      <c r="A94" s="14" t="s">
        <v>291</v>
      </c>
      <c r="B94" s="4" t="s">
        <v>30</v>
      </c>
      <c r="C94" s="4" t="s">
        <v>38</v>
      </c>
      <c r="D94" s="4" t="s">
        <v>38</v>
      </c>
      <c r="E94" s="4" t="s">
        <v>38</v>
      </c>
      <c r="F94" s="4" t="s">
        <v>38</v>
      </c>
      <c r="G94" s="4" t="s">
        <v>38</v>
      </c>
      <c r="H94" s="4" t="s">
        <v>38</v>
      </c>
      <c r="I94" s="4" t="s">
        <v>30</v>
      </c>
      <c r="J94" s="4" t="s">
        <v>30</v>
      </c>
      <c r="K94" s="4" t="s">
        <v>30</v>
      </c>
      <c r="L94" s="4" t="s">
        <v>30</v>
      </c>
      <c r="M94" s="4" t="s">
        <v>30</v>
      </c>
      <c r="N94" s="4" t="s">
        <v>30</v>
      </c>
      <c r="O94" s="4" t="s">
        <v>30</v>
      </c>
      <c r="P94" s="4" t="s">
        <v>30</v>
      </c>
      <c r="Q94" s="4" t="s">
        <v>30</v>
      </c>
      <c r="R94" s="4"/>
      <c r="S94" s="4" t="s">
        <v>30</v>
      </c>
      <c r="T94" s="4" t="s">
        <v>30</v>
      </c>
      <c r="U94" s="4" t="s">
        <v>30</v>
      </c>
      <c r="V94" s="4" t="s">
        <v>30</v>
      </c>
      <c r="W94" s="4" t="s">
        <v>30</v>
      </c>
      <c r="X94" s="11"/>
    </row>
    <row r="95" spans="1:24" ht="12" customHeight="1">
      <c r="A95" s="14" t="s">
        <v>40</v>
      </c>
      <c r="B95" s="4" t="s">
        <v>56</v>
      </c>
      <c r="C95" s="4" t="s">
        <v>315</v>
      </c>
      <c r="D95" s="4" t="s">
        <v>62</v>
      </c>
      <c r="E95" s="4" t="s">
        <v>62</v>
      </c>
      <c r="F95" s="4" t="s">
        <v>61</v>
      </c>
      <c r="G95" s="4" t="s">
        <v>66</v>
      </c>
      <c r="H95" s="4" t="s">
        <v>66</v>
      </c>
      <c r="I95" s="4" t="s">
        <v>70</v>
      </c>
      <c r="J95" s="4"/>
      <c r="K95" s="4"/>
      <c r="L95" s="4"/>
      <c r="M95" s="4"/>
      <c r="N95" s="4"/>
      <c r="O95" s="4"/>
      <c r="P95" s="4"/>
      <c r="Q95" s="4"/>
      <c r="R95" s="4"/>
      <c r="S95" s="4"/>
      <c r="T95" s="4"/>
      <c r="U95" s="4"/>
      <c r="V95" s="4"/>
      <c r="W95" s="4"/>
      <c r="X95" s="11"/>
    </row>
    <row r="96" spans="1:152" s="37" customFormat="1" ht="12">
      <c r="A96" s="37" t="s">
        <v>299</v>
      </c>
      <c r="B96" s="41">
        <v>22</v>
      </c>
      <c r="C96" s="41">
        <v>8</v>
      </c>
      <c r="D96" s="41">
        <v>60</v>
      </c>
      <c r="E96" s="41">
        <v>60</v>
      </c>
      <c r="F96" s="41">
        <v>21</v>
      </c>
      <c r="G96" s="41">
        <v>17.5</v>
      </c>
      <c r="H96" s="41">
        <v>17.5</v>
      </c>
      <c r="I96" s="41">
        <v>7</v>
      </c>
      <c r="J96" s="41"/>
      <c r="K96" s="41"/>
      <c r="L96" s="41"/>
      <c r="M96" s="41"/>
      <c r="N96" s="41"/>
      <c r="O96" s="41"/>
      <c r="P96" s="41"/>
      <c r="Q96" s="41"/>
      <c r="R96" s="41"/>
      <c r="S96" s="41"/>
      <c r="T96" s="41"/>
      <c r="U96" s="41"/>
      <c r="V96" s="41"/>
      <c r="W96" s="41"/>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row>
    <row r="97" spans="1:152" s="21" customFormat="1" ht="12">
      <c r="A97" s="105" t="s">
        <v>293</v>
      </c>
      <c r="B97" s="106">
        <f aca="true" t="shared" si="30" ref="B97:W97">B96*B31*34</f>
        <v>2992</v>
      </c>
      <c r="C97" s="106">
        <f t="shared" si="30"/>
        <v>816</v>
      </c>
      <c r="D97" s="106">
        <f t="shared" si="30"/>
        <v>30600</v>
      </c>
      <c r="E97" s="106">
        <f t="shared" si="30"/>
        <v>14280</v>
      </c>
      <c r="F97" s="106">
        <f t="shared" si="30"/>
        <v>10710</v>
      </c>
      <c r="G97" s="106">
        <f t="shared" si="30"/>
        <v>4165</v>
      </c>
      <c r="H97" s="106">
        <f t="shared" si="30"/>
        <v>8330</v>
      </c>
      <c r="I97" s="106">
        <f t="shared" si="30"/>
        <v>2380</v>
      </c>
      <c r="J97" s="106">
        <f t="shared" si="30"/>
        <v>0</v>
      </c>
      <c r="K97" s="106">
        <f t="shared" si="30"/>
        <v>0</v>
      </c>
      <c r="L97" s="106">
        <f t="shared" si="30"/>
        <v>0</v>
      </c>
      <c r="M97" s="106">
        <f t="shared" si="30"/>
        <v>0</v>
      </c>
      <c r="N97" s="106">
        <f t="shared" si="30"/>
        <v>0</v>
      </c>
      <c r="O97" s="106">
        <f t="shared" si="30"/>
        <v>0</v>
      </c>
      <c r="P97" s="106">
        <v>0</v>
      </c>
      <c r="Q97" s="106">
        <f t="shared" si="30"/>
        <v>0</v>
      </c>
      <c r="R97" s="106"/>
      <c r="S97" s="106">
        <f t="shared" si="30"/>
        <v>0</v>
      </c>
      <c r="T97" s="106">
        <f t="shared" si="30"/>
        <v>0</v>
      </c>
      <c r="U97" s="106">
        <f t="shared" si="30"/>
        <v>0</v>
      </c>
      <c r="V97" s="106">
        <f t="shared" si="30"/>
        <v>0</v>
      </c>
      <c r="W97" s="106">
        <f t="shared" si="30"/>
        <v>0</v>
      </c>
      <c r="X97" s="18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c r="CL97" s="112"/>
      <c r="CM97" s="112"/>
      <c r="CN97" s="112"/>
      <c r="CO97" s="112"/>
      <c r="CP97" s="112"/>
      <c r="CQ97" s="112"/>
      <c r="CR97" s="112"/>
      <c r="CS97" s="112"/>
      <c r="CT97" s="112"/>
      <c r="CU97" s="112"/>
      <c r="CV97" s="112"/>
      <c r="CW97" s="112"/>
      <c r="CX97" s="112"/>
      <c r="CY97" s="112"/>
      <c r="CZ97" s="112"/>
      <c r="DA97" s="112"/>
      <c r="DB97" s="112"/>
      <c r="DC97" s="112"/>
      <c r="DD97" s="112"/>
      <c r="DE97" s="112"/>
      <c r="DF97" s="112"/>
      <c r="DG97" s="112"/>
      <c r="DH97" s="112"/>
      <c r="DI97" s="112"/>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row>
    <row r="98" spans="1:24" ht="12">
      <c r="A98" s="14" t="s">
        <v>269</v>
      </c>
      <c r="B98" s="4">
        <v>2994</v>
      </c>
      <c r="C98" s="4">
        <v>1080</v>
      </c>
      <c r="D98" s="4">
        <v>25997</v>
      </c>
      <c r="E98" s="4">
        <v>2530</v>
      </c>
      <c r="F98" s="4">
        <v>17000</v>
      </c>
      <c r="G98" s="4">
        <v>6600</v>
      </c>
      <c r="H98" s="4">
        <v>10600</v>
      </c>
      <c r="I98" s="4"/>
      <c r="J98" s="4"/>
      <c r="K98" s="4"/>
      <c r="L98" s="4"/>
      <c r="M98" s="4"/>
      <c r="N98" s="4"/>
      <c r="O98" s="4"/>
      <c r="P98" s="4"/>
      <c r="Q98" s="4"/>
      <c r="R98" s="4"/>
      <c r="S98" s="4"/>
      <c r="T98" s="4"/>
      <c r="U98" s="4"/>
      <c r="V98" s="4"/>
      <c r="W98" s="4"/>
      <c r="X98" s="11"/>
    </row>
    <row r="99" spans="1:24" ht="12">
      <c r="A99" s="37" t="s">
        <v>266</v>
      </c>
      <c r="B99" s="38">
        <f aca="true" t="shared" si="31" ref="B99:W99">B98/B51</f>
        <v>13.486486486486486</v>
      </c>
      <c r="C99" s="38">
        <f t="shared" si="31"/>
        <v>6.352941176470588</v>
      </c>
      <c r="D99" s="38">
        <f t="shared" si="31"/>
        <v>41.9983844911147</v>
      </c>
      <c r="E99" s="38">
        <f t="shared" si="31"/>
        <v>23</v>
      </c>
      <c r="F99" s="38">
        <f t="shared" si="31"/>
        <v>42.5</v>
      </c>
      <c r="G99" s="38">
        <f t="shared" si="31"/>
        <v>33</v>
      </c>
      <c r="H99" s="38">
        <f t="shared" si="31"/>
        <v>36.55172413793103</v>
      </c>
      <c r="I99" s="38">
        <f t="shared" si="31"/>
        <v>0</v>
      </c>
      <c r="J99" s="38">
        <f t="shared" si="31"/>
        <v>0</v>
      </c>
      <c r="K99" s="38">
        <f t="shared" si="31"/>
        <v>0</v>
      </c>
      <c r="L99" s="38">
        <f t="shared" si="31"/>
        <v>0</v>
      </c>
      <c r="M99" s="38">
        <f t="shared" si="31"/>
        <v>0</v>
      </c>
      <c r="N99" s="38">
        <f t="shared" si="31"/>
        <v>0</v>
      </c>
      <c r="O99" s="38">
        <f t="shared" si="31"/>
        <v>0</v>
      </c>
      <c r="P99" s="38">
        <v>0</v>
      </c>
      <c r="Q99" s="38" t="e">
        <f t="shared" si="31"/>
        <v>#DIV/0!</v>
      </c>
      <c r="R99" s="38"/>
      <c r="S99" s="38">
        <f t="shared" si="31"/>
        <v>0</v>
      </c>
      <c r="T99" s="38">
        <f t="shared" si="31"/>
        <v>0</v>
      </c>
      <c r="U99" s="38" t="e">
        <f t="shared" si="31"/>
        <v>#DIV/0!</v>
      </c>
      <c r="V99" s="38" t="e">
        <f t="shared" si="31"/>
        <v>#DIV/0!</v>
      </c>
      <c r="W99" s="38">
        <f t="shared" si="31"/>
        <v>0</v>
      </c>
      <c r="X99" s="179"/>
    </row>
    <row r="100" spans="1:24" ht="12">
      <c r="A100" s="37" t="s">
        <v>267</v>
      </c>
      <c r="B100" s="38">
        <f aca="true" t="shared" si="32" ref="B100:Q100">B98/B54</f>
        <v>7.485</v>
      </c>
      <c r="C100" s="38">
        <f t="shared" si="32"/>
        <v>3.517915309446254</v>
      </c>
      <c r="D100" s="38">
        <f t="shared" si="32"/>
        <v>23.336624775583484</v>
      </c>
      <c r="E100" s="38">
        <f>E98/E54</f>
        <v>20.90909090909091</v>
      </c>
      <c r="F100" s="38">
        <f t="shared" si="32"/>
        <v>24.817518248175183</v>
      </c>
      <c r="G100" s="38">
        <f t="shared" si="32"/>
        <v>22</v>
      </c>
      <c r="H100" s="38">
        <f t="shared" si="32"/>
        <v>24.09090909090909</v>
      </c>
      <c r="I100" s="38">
        <f t="shared" si="32"/>
        <v>0</v>
      </c>
      <c r="J100" s="38">
        <f t="shared" si="32"/>
        <v>0</v>
      </c>
      <c r="K100" s="38">
        <f t="shared" si="32"/>
        <v>0</v>
      </c>
      <c r="L100" s="38">
        <f t="shared" si="32"/>
        <v>0</v>
      </c>
      <c r="M100" s="38">
        <f t="shared" si="32"/>
        <v>0</v>
      </c>
      <c r="N100" s="38">
        <f t="shared" si="32"/>
        <v>0</v>
      </c>
      <c r="O100" s="38">
        <f t="shared" si="32"/>
        <v>0</v>
      </c>
      <c r="P100" s="38">
        <v>0</v>
      </c>
      <c r="Q100" s="38" t="e">
        <f t="shared" si="32"/>
        <v>#DIV/0!</v>
      </c>
      <c r="R100" s="38"/>
      <c r="S100" s="38">
        <f>S98/S54</f>
        <v>0</v>
      </c>
      <c r="T100" s="38">
        <f>T98/T54</f>
        <v>0</v>
      </c>
      <c r="U100" s="38" t="e">
        <f>U98/U54</f>
        <v>#DIV/0!</v>
      </c>
      <c r="V100" s="38" t="e">
        <f>V98/V54</f>
        <v>#DIV/0!</v>
      </c>
      <c r="W100" s="38" t="e">
        <f>W98/W54</f>
        <v>#DIV/0!</v>
      </c>
      <c r="X100" s="179"/>
    </row>
    <row r="101" spans="1:152" s="94" customFormat="1" ht="12">
      <c r="A101" s="94" t="s">
        <v>268</v>
      </c>
      <c r="B101" s="117">
        <f aca="true" t="shared" si="33" ref="B101:Q101">B98/B28</f>
        <v>9.269349845201239</v>
      </c>
      <c r="C101" s="117">
        <f t="shared" si="33"/>
        <v>2.7</v>
      </c>
      <c r="D101" s="117">
        <f t="shared" si="33"/>
        <v>5.777111111111111</v>
      </c>
      <c r="E101" s="117">
        <f>E98/E28</f>
        <v>12.047619047619047</v>
      </c>
      <c r="F101" s="117">
        <f t="shared" si="33"/>
        <v>5.3125</v>
      </c>
      <c r="G101" s="117">
        <f t="shared" si="33"/>
        <v>2.4</v>
      </c>
      <c r="H101" s="117">
        <f t="shared" si="33"/>
        <v>3.0285714285714285</v>
      </c>
      <c r="I101" s="117">
        <f t="shared" si="33"/>
        <v>0</v>
      </c>
      <c r="J101" s="117">
        <f t="shared" si="33"/>
        <v>0</v>
      </c>
      <c r="K101" s="117">
        <f t="shared" si="33"/>
        <v>0</v>
      </c>
      <c r="L101" s="117">
        <f t="shared" si="33"/>
        <v>0</v>
      </c>
      <c r="M101" s="117">
        <f t="shared" si="33"/>
        <v>0</v>
      </c>
      <c r="N101" s="117">
        <f t="shared" si="33"/>
        <v>0</v>
      </c>
      <c r="O101" s="117">
        <f t="shared" si="33"/>
        <v>0</v>
      </c>
      <c r="P101" s="117">
        <v>0</v>
      </c>
      <c r="Q101" s="117">
        <f t="shared" si="33"/>
        <v>0</v>
      </c>
      <c r="R101" s="117"/>
      <c r="S101" s="117">
        <f>S98/S28</f>
        <v>0</v>
      </c>
      <c r="T101" s="117">
        <f>T98/T28</f>
        <v>0</v>
      </c>
      <c r="U101" s="117">
        <f>U98/U28</f>
        <v>0</v>
      </c>
      <c r="V101" s="117">
        <f>V98/V28</f>
        <v>0</v>
      </c>
      <c r="W101" s="117">
        <f>W98/W28</f>
        <v>0</v>
      </c>
      <c r="X101" s="174"/>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row>
    <row r="102" spans="1:113" ht="72" customHeight="1">
      <c r="A102" s="14" t="s">
        <v>338</v>
      </c>
      <c r="B102" s="153"/>
      <c r="C102" s="153"/>
      <c r="D102" s="153"/>
      <c r="E102" s="153"/>
      <c r="F102" s="153" t="s">
        <v>406</v>
      </c>
      <c r="G102" s="153" t="s">
        <v>359</v>
      </c>
      <c r="H102" s="153" t="s">
        <v>68</v>
      </c>
      <c r="I102" s="153"/>
      <c r="J102" s="140"/>
      <c r="K102" s="140"/>
      <c r="L102" s="140"/>
      <c r="M102" s="153"/>
      <c r="N102" s="153"/>
      <c r="O102" s="153" t="s">
        <v>309</v>
      </c>
      <c r="P102" s="153"/>
      <c r="Q102" s="153"/>
      <c r="R102" s="153"/>
      <c r="S102" s="153"/>
      <c r="T102" s="153" t="s">
        <v>494</v>
      </c>
      <c r="U102" s="153"/>
      <c r="V102" s="153"/>
      <c r="W102" s="153"/>
      <c r="X102" s="75"/>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row>
    <row r="103" spans="2:152" s="94" customFormat="1" ht="12">
      <c r="B103" s="117"/>
      <c r="C103" s="117"/>
      <c r="D103" s="117"/>
      <c r="E103" s="117"/>
      <c r="F103" s="117"/>
      <c r="G103" s="117"/>
      <c r="H103" s="117"/>
      <c r="I103" s="117"/>
      <c r="J103" s="118"/>
      <c r="K103" s="118"/>
      <c r="L103" s="118"/>
      <c r="M103" s="117"/>
      <c r="N103" s="117"/>
      <c r="O103" s="117"/>
      <c r="P103" s="117"/>
      <c r="Q103" s="117"/>
      <c r="R103" s="117"/>
      <c r="S103" s="117"/>
      <c r="T103" s="117"/>
      <c r="U103" s="117"/>
      <c r="V103" s="117"/>
      <c r="W103" s="117"/>
      <c r="X103" s="174"/>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3"/>
      <c r="AY103" s="93"/>
      <c r="AZ103" s="93"/>
      <c r="BA103" s="93"/>
      <c r="BB103" s="93"/>
      <c r="BC103" s="93"/>
      <c r="BD103" s="93"/>
      <c r="BE103" s="93"/>
      <c r="BF103" s="93"/>
      <c r="BG103" s="93"/>
      <c r="BH103" s="93"/>
      <c r="BI103" s="93"/>
      <c r="BJ103" s="93"/>
      <c r="BK103" s="93"/>
      <c r="BL103" s="93"/>
      <c r="BM103" s="93"/>
      <c r="BN103" s="93"/>
      <c r="BO103" s="93"/>
      <c r="BP103" s="93"/>
      <c r="BQ103" s="93"/>
      <c r="BR103" s="93"/>
      <c r="BS103" s="93"/>
      <c r="BT103" s="93"/>
      <c r="BU103" s="93"/>
      <c r="BV103" s="93"/>
      <c r="BW103" s="93"/>
      <c r="BX103" s="93"/>
      <c r="BY103" s="93"/>
      <c r="BZ103" s="93"/>
      <c r="CA103" s="93"/>
      <c r="CB103" s="93"/>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row>
    <row r="104" spans="1:152" s="129" customFormat="1" ht="12">
      <c r="A104" s="126" t="s">
        <v>358</v>
      </c>
      <c r="B104" s="163"/>
      <c r="C104" s="163"/>
      <c r="D104" s="163"/>
      <c r="E104" s="163"/>
      <c r="F104" s="163"/>
      <c r="G104" s="163"/>
      <c r="H104" s="163"/>
      <c r="I104" s="163"/>
      <c r="J104" s="127"/>
      <c r="K104" s="127"/>
      <c r="L104" s="127"/>
      <c r="M104" s="163"/>
      <c r="N104" s="163"/>
      <c r="O104" s="163"/>
      <c r="P104" s="163"/>
      <c r="Q104" s="163"/>
      <c r="R104" s="163"/>
      <c r="S104" s="163"/>
      <c r="T104" s="163"/>
      <c r="U104" s="163"/>
      <c r="V104" s="163"/>
      <c r="W104" s="163"/>
      <c r="X104" s="174"/>
      <c r="Y104" s="93"/>
      <c r="Z104" s="93"/>
      <c r="AA104" s="93"/>
      <c r="AB104" s="93"/>
      <c r="AC104" s="93"/>
      <c r="AD104" s="93"/>
      <c r="AE104" s="93"/>
      <c r="AF104" s="93"/>
      <c r="AG104" s="93"/>
      <c r="AH104" s="93"/>
      <c r="AI104" s="93"/>
      <c r="AJ104" s="93"/>
      <c r="AK104" s="93"/>
      <c r="AL104" s="93"/>
      <c r="AM104" s="93"/>
      <c r="AN104" s="93"/>
      <c r="AO104" s="93"/>
      <c r="AP104" s="93"/>
      <c r="AQ104" s="93"/>
      <c r="AR104" s="93"/>
      <c r="AS104" s="93"/>
      <c r="AT104" s="93"/>
      <c r="AU104" s="93"/>
      <c r="AV104" s="93"/>
      <c r="AW104" s="93"/>
      <c r="AX104" s="93"/>
      <c r="AY104" s="93"/>
      <c r="AZ104" s="93"/>
      <c r="BA104" s="93"/>
      <c r="BB104" s="93"/>
      <c r="BC104" s="93"/>
      <c r="BD104" s="93"/>
      <c r="BE104" s="93"/>
      <c r="BF104" s="93"/>
      <c r="BG104" s="93"/>
      <c r="BH104" s="93"/>
      <c r="BI104" s="93"/>
      <c r="BJ104" s="93"/>
      <c r="BK104" s="93"/>
      <c r="BL104" s="93"/>
      <c r="BM104" s="93"/>
      <c r="BN104" s="93"/>
      <c r="BO104" s="93"/>
      <c r="BP104" s="93"/>
      <c r="BQ104" s="93"/>
      <c r="BR104" s="93"/>
      <c r="BS104" s="93"/>
      <c r="BT104" s="93"/>
      <c r="BU104" s="93"/>
      <c r="BV104" s="93"/>
      <c r="BW104" s="93"/>
      <c r="BX104" s="93"/>
      <c r="BY104" s="93"/>
      <c r="BZ104" s="93"/>
      <c r="CA104" s="93"/>
      <c r="CB104" s="93"/>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128"/>
      <c r="EE104" s="128"/>
      <c r="EF104" s="128"/>
      <c r="EG104" s="128"/>
      <c r="EH104" s="128"/>
      <c r="EI104" s="128"/>
      <c r="EJ104" s="128"/>
      <c r="EK104" s="128"/>
      <c r="EL104" s="128"/>
      <c r="EM104" s="128"/>
      <c r="EN104" s="128"/>
      <c r="EO104" s="128"/>
      <c r="EP104" s="128"/>
      <c r="EQ104" s="128"/>
      <c r="ER104" s="128"/>
      <c r="ES104" s="128"/>
      <c r="ET104" s="128"/>
      <c r="EU104" s="128"/>
      <c r="EV104" s="128"/>
    </row>
    <row r="105" spans="1:152" s="10" customFormat="1" ht="24">
      <c r="A105" s="10" t="s">
        <v>340</v>
      </c>
      <c r="B105" s="74"/>
      <c r="C105" s="74"/>
      <c r="D105" s="74"/>
      <c r="E105" s="74"/>
      <c r="F105" s="74"/>
      <c r="G105" s="74"/>
      <c r="H105" s="74"/>
      <c r="I105" s="74"/>
      <c r="J105" s="75"/>
      <c r="K105" s="75"/>
      <c r="L105" s="75"/>
      <c r="M105" s="74"/>
      <c r="N105" s="74"/>
      <c r="O105" s="74"/>
      <c r="P105" s="74"/>
      <c r="Q105" s="74" t="s">
        <v>433</v>
      </c>
      <c r="R105" s="74"/>
      <c r="S105" s="74" t="s">
        <v>484</v>
      </c>
      <c r="T105" s="74" t="s">
        <v>493</v>
      </c>
      <c r="U105" s="74"/>
      <c r="V105" s="74" t="s">
        <v>537</v>
      </c>
      <c r="W105" s="74"/>
      <c r="X105" s="75"/>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row>
    <row r="106" spans="1:152" s="10" customFormat="1" ht="12">
      <c r="A106" s="14" t="s">
        <v>269</v>
      </c>
      <c r="B106" s="74"/>
      <c r="C106" s="74"/>
      <c r="D106" s="74"/>
      <c r="E106" s="74"/>
      <c r="F106" s="74"/>
      <c r="G106" s="74"/>
      <c r="H106" s="74"/>
      <c r="I106" s="74"/>
      <c r="J106" s="75"/>
      <c r="K106" s="75"/>
      <c r="L106" s="75"/>
      <c r="M106" s="74"/>
      <c r="N106" s="74"/>
      <c r="O106" s="74"/>
      <c r="P106" s="74"/>
      <c r="Q106" s="74">
        <v>88860</v>
      </c>
      <c r="R106" s="74"/>
      <c r="S106" s="74">
        <f>6375+9200</f>
        <v>15575</v>
      </c>
      <c r="T106" s="74">
        <v>4560</v>
      </c>
      <c r="U106" s="74"/>
      <c r="V106" s="74">
        <v>3500</v>
      </c>
      <c r="W106" s="74"/>
      <c r="X106" s="75"/>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row>
    <row r="107" spans="1:152" s="10" customFormat="1" ht="12">
      <c r="A107" s="14"/>
      <c r="B107" s="74"/>
      <c r="C107" s="74"/>
      <c r="D107" s="74"/>
      <c r="E107" s="74"/>
      <c r="F107" s="74"/>
      <c r="G107" s="74"/>
      <c r="H107" s="74"/>
      <c r="I107" s="74"/>
      <c r="J107" s="75"/>
      <c r="K107" s="75"/>
      <c r="L107" s="75"/>
      <c r="M107" s="74"/>
      <c r="N107" s="74"/>
      <c r="O107" s="74"/>
      <c r="P107" s="74"/>
      <c r="Q107" s="74"/>
      <c r="R107" s="74"/>
      <c r="S107" s="74"/>
      <c r="T107" s="74"/>
      <c r="U107" s="74"/>
      <c r="V107" s="74"/>
      <c r="W107" s="74"/>
      <c r="X107" s="75"/>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row>
    <row r="108" spans="2:152" s="94" customFormat="1" ht="12">
      <c r="B108" s="117"/>
      <c r="C108" s="117"/>
      <c r="D108" s="117"/>
      <c r="E108" s="117"/>
      <c r="F108" s="117"/>
      <c r="G108" s="117"/>
      <c r="H108" s="117"/>
      <c r="I108" s="117"/>
      <c r="J108" s="118"/>
      <c r="K108" s="118"/>
      <c r="L108" s="118"/>
      <c r="M108" s="117"/>
      <c r="N108" s="117"/>
      <c r="O108" s="117"/>
      <c r="P108" s="117"/>
      <c r="Q108" s="117"/>
      <c r="R108" s="117"/>
      <c r="S108" s="117"/>
      <c r="T108" s="117"/>
      <c r="U108" s="117"/>
      <c r="V108" s="117"/>
      <c r="W108" s="117"/>
      <c r="X108" s="174"/>
      <c r="Y108" s="93"/>
      <c r="Z108" s="93"/>
      <c r="AA108" s="93"/>
      <c r="AB108" s="93"/>
      <c r="AC108" s="93"/>
      <c r="AD108" s="93"/>
      <c r="AE108" s="93"/>
      <c r="AF108" s="93"/>
      <c r="AG108" s="93"/>
      <c r="AH108" s="93"/>
      <c r="AI108" s="93"/>
      <c r="AJ108" s="93"/>
      <c r="AK108" s="93"/>
      <c r="AL108" s="93"/>
      <c r="AM108" s="93"/>
      <c r="AN108" s="93"/>
      <c r="AO108" s="93"/>
      <c r="AP108" s="93"/>
      <c r="AQ108" s="93"/>
      <c r="AR108" s="93"/>
      <c r="AS108" s="93"/>
      <c r="AT108" s="93"/>
      <c r="AU108" s="93"/>
      <c r="AV108" s="93"/>
      <c r="AW108" s="93"/>
      <c r="AX108" s="93"/>
      <c r="AY108" s="93"/>
      <c r="AZ108" s="93"/>
      <c r="BA108" s="93"/>
      <c r="BB108" s="93"/>
      <c r="BC108" s="93"/>
      <c r="BD108" s="93"/>
      <c r="BE108" s="93"/>
      <c r="BF108" s="93"/>
      <c r="BG108" s="93"/>
      <c r="BH108" s="93"/>
      <c r="BI108" s="93"/>
      <c r="BJ108" s="93"/>
      <c r="BK108" s="93"/>
      <c r="BL108" s="93"/>
      <c r="BM108" s="93"/>
      <c r="BN108" s="93"/>
      <c r="BO108" s="93"/>
      <c r="BP108" s="93"/>
      <c r="BQ108" s="93"/>
      <c r="BR108" s="93"/>
      <c r="BS108" s="93"/>
      <c r="BT108" s="93"/>
      <c r="BU108" s="93"/>
      <c r="BV108" s="93"/>
      <c r="BW108" s="93"/>
      <c r="BX108" s="93"/>
      <c r="BY108" s="93"/>
      <c r="BZ108" s="93"/>
      <c r="CA108" s="93"/>
      <c r="CB108" s="93"/>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row>
    <row r="109" spans="1:152" s="137" customFormat="1" ht="12">
      <c r="A109" s="134" t="s">
        <v>367</v>
      </c>
      <c r="B109" s="164"/>
      <c r="C109" s="164"/>
      <c r="D109" s="164"/>
      <c r="E109" s="164"/>
      <c r="F109" s="164"/>
      <c r="G109" s="164"/>
      <c r="H109" s="164"/>
      <c r="I109" s="164"/>
      <c r="J109" s="135"/>
      <c r="K109" s="135"/>
      <c r="L109" s="135"/>
      <c r="M109" s="164"/>
      <c r="N109" s="164"/>
      <c r="O109" s="164"/>
      <c r="P109" s="164"/>
      <c r="Q109" s="164"/>
      <c r="R109" s="164"/>
      <c r="S109" s="164"/>
      <c r="T109" s="164"/>
      <c r="U109" s="164"/>
      <c r="V109" s="164"/>
      <c r="W109" s="164"/>
      <c r="X109" s="174"/>
      <c r="Y109" s="93"/>
      <c r="Z109" s="93"/>
      <c r="AA109" s="93"/>
      <c r="AB109" s="93"/>
      <c r="AC109" s="93"/>
      <c r="AD109" s="93"/>
      <c r="AE109" s="93"/>
      <c r="AF109" s="93"/>
      <c r="AG109" s="93"/>
      <c r="AH109" s="93"/>
      <c r="AI109" s="93"/>
      <c r="AJ109" s="93"/>
      <c r="AK109" s="93"/>
      <c r="AL109" s="93"/>
      <c r="AM109" s="93"/>
      <c r="AN109" s="93"/>
      <c r="AO109" s="93"/>
      <c r="AP109" s="93"/>
      <c r="AQ109" s="93"/>
      <c r="AR109" s="93"/>
      <c r="AS109" s="93"/>
      <c r="AT109" s="93"/>
      <c r="AU109" s="93"/>
      <c r="AV109" s="93"/>
      <c r="AW109" s="93"/>
      <c r="AX109" s="93"/>
      <c r="AY109" s="93"/>
      <c r="AZ109" s="93"/>
      <c r="BA109" s="93"/>
      <c r="BB109" s="93"/>
      <c r="BC109" s="93"/>
      <c r="BD109" s="93"/>
      <c r="BE109" s="93"/>
      <c r="BF109" s="93"/>
      <c r="BG109" s="93"/>
      <c r="BH109" s="93"/>
      <c r="BI109" s="93"/>
      <c r="BJ109" s="93"/>
      <c r="BK109" s="93"/>
      <c r="BL109" s="93"/>
      <c r="BM109" s="93"/>
      <c r="BN109" s="93"/>
      <c r="BO109" s="93"/>
      <c r="BP109" s="93"/>
      <c r="BQ109" s="93"/>
      <c r="BR109" s="93"/>
      <c r="BS109" s="93"/>
      <c r="BT109" s="93"/>
      <c r="BU109" s="93"/>
      <c r="BV109" s="93"/>
      <c r="BW109" s="93"/>
      <c r="BX109" s="93"/>
      <c r="BY109" s="93"/>
      <c r="BZ109" s="93"/>
      <c r="CA109" s="93"/>
      <c r="CB109" s="93"/>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136"/>
      <c r="EE109" s="136"/>
      <c r="EF109" s="136"/>
      <c r="EG109" s="136"/>
      <c r="EH109" s="136"/>
      <c r="EI109" s="136"/>
      <c r="EJ109" s="136"/>
      <c r="EK109" s="136"/>
      <c r="EL109" s="136"/>
      <c r="EM109" s="136"/>
      <c r="EN109" s="136"/>
      <c r="EO109" s="136"/>
      <c r="EP109" s="136"/>
      <c r="EQ109" s="136"/>
      <c r="ER109" s="136"/>
      <c r="ES109" s="136"/>
      <c r="ET109" s="136"/>
      <c r="EU109" s="136"/>
      <c r="EV109" s="136"/>
    </row>
    <row r="110" spans="1:152" s="10" customFormat="1" ht="48">
      <c r="A110" s="10" t="s">
        <v>340</v>
      </c>
      <c r="B110" s="74"/>
      <c r="C110" s="74"/>
      <c r="D110" s="74" t="s">
        <v>394</v>
      </c>
      <c r="E110" s="74" t="s">
        <v>391</v>
      </c>
      <c r="F110" s="74" t="s">
        <v>403</v>
      </c>
      <c r="G110" s="74" t="s">
        <v>418</v>
      </c>
      <c r="H110" s="74" t="s">
        <v>417</v>
      </c>
      <c r="I110" s="74" t="s">
        <v>452</v>
      </c>
      <c r="J110" s="75"/>
      <c r="K110" s="75"/>
      <c r="L110" s="75"/>
      <c r="M110" s="74"/>
      <c r="N110" s="74"/>
      <c r="O110" s="74"/>
      <c r="P110" s="74" t="s">
        <v>368</v>
      </c>
      <c r="Q110" s="74" t="s">
        <v>432</v>
      </c>
      <c r="R110" s="74" t="s">
        <v>509</v>
      </c>
      <c r="S110" s="74" t="s">
        <v>432</v>
      </c>
      <c r="T110" s="74" t="s">
        <v>492</v>
      </c>
      <c r="U110" s="74"/>
      <c r="V110" s="74" t="s">
        <v>538</v>
      </c>
      <c r="W110" s="74"/>
      <c r="X110" s="75"/>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row>
    <row r="111" spans="1:152" s="10" customFormat="1" ht="12">
      <c r="A111" s="14" t="s">
        <v>269</v>
      </c>
      <c r="B111" s="74"/>
      <c r="C111" s="74"/>
      <c r="D111" s="74"/>
      <c r="E111" s="74">
        <v>13094</v>
      </c>
      <c r="F111" s="74"/>
      <c r="G111" s="74"/>
      <c r="H111" s="74"/>
      <c r="I111" s="74"/>
      <c r="J111" s="75"/>
      <c r="K111" s="75"/>
      <c r="L111" s="75"/>
      <c r="M111" s="74"/>
      <c r="N111" s="74"/>
      <c r="O111" s="74"/>
      <c r="P111" s="74">
        <v>10275</v>
      </c>
      <c r="Q111" s="74">
        <v>28400</v>
      </c>
      <c r="R111" s="74"/>
      <c r="S111" s="74">
        <v>13050</v>
      </c>
      <c r="T111" s="74">
        <v>6650</v>
      </c>
      <c r="U111" s="74"/>
      <c r="V111" s="74">
        <v>2700</v>
      </c>
      <c r="W111" s="74"/>
      <c r="X111" s="75"/>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row>
    <row r="112" spans="1:152" s="141" customFormat="1" ht="12">
      <c r="A112" s="94" t="s">
        <v>268</v>
      </c>
      <c r="B112" s="156">
        <f>B111/B28</f>
        <v>0</v>
      </c>
      <c r="C112" s="156">
        <f aca="true" t="shared" si="34" ref="C112:W112">C111/C28</f>
        <v>0</v>
      </c>
      <c r="D112" s="156">
        <f t="shared" si="34"/>
        <v>0</v>
      </c>
      <c r="E112" s="156">
        <f t="shared" si="34"/>
        <v>62.352380952380955</v>
      </c>
      <c r="F112" s="156">
        <f t="shared" si="34"/>
        <v>0</v>
      </c>
      <c r="G112" s="156">
        <f t="shared" si="34"/>
        <v>0</v>
      </c>
      <c r="H112" s="156">
        <f t="shared" si="34"/>
        <v>0</v>
      </c>
      <c r="I112" s="156">
        <f t="shared" si="34"/>
        <v>0</v>
      </c>
      <c r="J112" s="156">
        <f t="shared" si="34"/>
        <v>0</v>
      </c>
      <c r="K112" s="156">
        <f t="shared" si="34"/>
        <v>0</v>
      </c>
      <c r="L112" s="156">
        <f t="shared" si="34"/>
        <v>0</v>
      </c>
      <c r="M112" s="156">
        <f t="shared" si="34"/>
        <v>0</v>
      </c>
      <c r="N112" s="156">
        <f t="shared" si="34"/>
        <v>0</v>
      </c>
      <c r="O112" s="156">
        <f t="shared" si="34"/>
        <v>0</v>
      </c>
      <c r="P112" s="156">
        <v>57.08</v>
      </c>
      <c r="Q112" s="156">
        <f t="shared" si="34"/>
        <v>7.1</v>
      </c>
      <c r="R112" s="156"/>
      <c r="S112" s="156">
        <f t="shared" si="34"/>
        <v>23.9010989010989</v>
      </c>
      <c r="T112" s="156">
        <f t="shared" si="34"/>
        <v>17.13917525773196</v>
      </c>
      <c r="U112" s="156">
        <f t="shared" si="34"/>
        <v>0</v>
      </c>
      <c r="V112" s="156">
        <f t="shared" si="34"/>
        <v>30</v>
      </c>
      <c r="W112" s="156">
        <f t="shared" si="34"/>
        <v>0</v>
      </c>
      <c r="X112" s="174"/>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3"/>
      <c r="BX112" s="93"/>
      <c r="BY112" s="93"/>
      <c r="BZ112" s="93"/>
      <c r="CA112" s="93"/>
      <c r="CB112" s="93"/>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row>
    <row r="113" spans="1:152" s="133" customFormat="1" ht="12">
      <c r="A113" s="130" t="s">
        <v>366</v>
      </c>
      <c r="B113" s="165"/>
      <c r="C113" s="165"/>
      <c r="D113" s="165"/>
      <c r="E113" s="165"/>
      <c r="F113" s="165"/>
      <c r="G113" s="165"/>
      <c r="H113" s="165"/>
      <c r="I113" s="165"/>
      <c r="J113" s="131"/>
      <c r="K113" s="131"/>
      <c r="L113" s="131"/>
      <c r="M113" s="165"/>
      <c r="N113" s="165"/>
      <c r="O113" s="165"/>
      <c r="P113" s="165"/>
      <c r="Q113" s="165"/>
      <c r="R113" s="165"/>
      <c r="S113" s="165"/>
      <c r="T113" s="165"/>
      <c r="U113" s="165"/>
      <c r="V113" s="165"/>
      <c r="W113" s="165"/>
      <c r="X113" s="183"/>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4"/>
      <c r="BR113" s="114"/>
      <c r="BS113" s="114"/>
      <c r="BT113" s="114"/>
      <c r="BU113" s="114"/>
      <c r="BV113" s="114"/>
      <c r="BW113" s="114"/>
      <c r="BX113" s="114"/>
      <c r="BY113" s="114"/>
      <c r="BZ113" s="114"/>
      <c r="CA113" s="114"/>
      <c r="CB113" s="114"/>
      <c r="CC113" s="114"/>
      <c r="CD113" s="114"/>
      <c r="CE113" s="114"/>
      <c r="CF113" s="114"/>
      <c r="CG113" s="114"/>
      <c r="CH113" s="114"/>
      <c r="CI113" s="114"/>
      <c r="CJ113" s="114"/>
      <c r="CK113" s="114"/>
      <c r="CL113" s="114"/>
      <c r="CM113" s="114"/>
      <c r="CN113" s="114"/>
      <c r="CO113" s="114"/>
      <c r="CP113" s="114"/>
      <c r="CQ113" s="114"/>
      <c r="CR113" s="114"/>
      <c r="CS113" s="114"/>
      <c r="CT113" s="114"/>
      <c r="CU113" s="114"/>
      <c r="CV113" s="114"/>
      <c r="CW113" s="114"/>
      <c r="CX113" s="114"/>
      <c r="CY113" s="114"/>
      <c r="CZ113" s="114"/>
      <c r="DA113" s="114"/>
      <c r="DB113" s="114"/>
      <c r="DC113" s="114"/>
      <c r="DD113" s="114"/>
      <c r="DE113" s="114"/>
      <c r="DF113" s="114"/>
      <c r="DG113" s="114"/>
      <c r="DH113" s="114"/>
      <c r="DI113" s="114"/>
      <c r="DJ113" s="114"/>
      <c r="DK113" s="114"/>
      <c r="DL113" s="114"/>
      <c r="DM113" s="114"/>
      <c r="DN113" s="114"/>
      <c r="DO113" s="114"/>
      <c r="DP113" s="114"/>
      <c r="DQ113" s="114"/>
      <c r="DR113" s="114"/>
      <c r="DS113" s="114"/>
      <c r="DT113" s="114"/>
      <c r="DU113" s="114"/>
      <c r="DV113" s="114"/>
      <c r="DW113" s="114"/>
      <c r="DX113" s="114"/>
      <c r="DY113" s="114"/>
      <c r="DZ113" s="114"/>
      <c r="EA113" s="114"/>
      <c r="EB113" s="114"/>
      <c r="EC113" s="114"/>
      <c r="ED113" s="132"/>
      <c r="EE113" s="132"/>
      <c r="EF113" s="132"/>
      <c r="EG113" s="132"/>
      <c r="EH113" s="132"/>
      <c r="EI113" s="132"/>
      <c r="EJ113" s="132"/>
      <c r="EK113" s="132"/>
      <c r="EL113" s="132"/>
      <c r="EM113" s="132"/>
      <c r="EN113" s="132"/>
      <c r="EO113" s="132"/>
      <c r="EP113" s="132"/>
      <c r="EQ113" s="132"/>
      <c r="ER113" s="132"/>
      <c r="ES113" s="132"/>
      <c r="ET113" s="132"/>
      <c r="EU113" s="132"/>
      <c r="EV113" s="132"/>
    </row>
    <row r="114" spans="1:113" ht="36">
      <c r="A114" s="14" t="s">
        <v>340</v>
      </c>
      <c r="B114" s="153"/>
      <c r="C114" s="153"/>
      <c r="D114" s="153" t="s">
        <v>384</v>
      </c>
      <c r="E114" s="153"/>
      <c r="F114" s="153"/>
      <c r="G114" s="153"/>
      <c r="H114" s="153"/>
      <c r="I114" s="153" t="s">
        <v>448</v>
      </c>
      <c r="J114" s="140"/>
      <c r="K114" s="140"/>
      <c r="L114" s="140"/>
      <c r="M114" s="153" t="s">
        <v>364</v>
      </c>
      <c r="N114" s="153" t="s">
        <v>365</v>
      </c>
      <c r="O114" s="153"/>
      <c r="P114" s="153">
        <v>0</v>
      </c>
      <c r="Q114" s="153" t="s">
        <v>435</v>
      </c>
      <c r="R114" s="153" t="s">
        <v>511</v>
      </c>
      <c r="S114" s="153" t="s">
        <v>485</v>
      </c>
      <c r="T114" s="153"/>
      <c r="U114" s="153"/>
      <c r="V114" s="153" t="s">
        <v>539</v>
      </c>
      <c r="W114" s="153"/>
      <c r="X114" s="75"/>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row>
    <row r="115" spans="1:113" ht="12">
      <c r="A115" s="14" t="s">
        <v>258</v>
      </c>
      <c r="B115" s="153"/>
      <c r="C115" s="153"/>
      <c r="D115" s="153">
        <v>10000</v>
      </c>
      <c r="E115" s="153"/>
      <c r="F115" s="153"/>
      <c r="G115" s="153"/>
      <c r="H115" s="153"/>
      <c r="I115" s="153">
        <f>1957.4+573.35</f>
        <v>2530.75</v>
      </c>
      <c r="J115" s="140"/>
      <c r="K115" s="140"/>
      <c r="L115" s="140"/>
      <c r="M115" s="153">
        <v>2804</v>
      </c>
      <c r="N115" s="153">
        <v>2112</v>
      </c>
      <c r="O115" s="153"/>
      <c r="P115" s="153">
        <v>0</v>
      </c>
      <c r="Q115" s="153">
        <f>1920+4050+762+15000+9280+3625</f>
        <v>34637</v>
      </c>
      <c r="R115" s="153">
        <v>2160</v>
      </c>
      <c r="S115" s="153">
        <f>9000+5600+17993.2</f>
        <v>32593.2</v>
      </c>
      <c r="T115" s="153"/>
      <c r="U115" s="153"/>
      <c r="V115" s="153">
        <v>2250</v>
      </c>
      <c r="W115" s="153"/>
      <c r="X115" s="75"/>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row>
    <row r="116" spans="1:152" s="94" customFormat="1" ht="12">
      <c r="A116" s="94" t="s">
        <v>268</v>
      </c>
      <c r="B116" s="117">
        <f aca="true" t="shared" si="35" ref="B116:L116">B115/B28</f>
        <v>0</v>
      </c>
      <c r="C116" s="117">
        <f t="shared" si="35"/>
        <v>0</v>
      </c>
      <c r="D116" s="117">
        <f t="shared" si="35"/>
        <v>2.2222222222222223</v>
      </c>
      <c r="E116" s="117"/>
      <c r="F116" s="117">
        <f t="shared" si="35"/>
        <v>0</v>
      </c>
      <c r="G116" s="117">
        <f t="shared" si="35"/>
        <v>0</v>
      </c>
      <c r="H116" s="117">
        <f t="shared" si="35"/>
        <v>0</v>
      </c>
      <c r="I116" s="117">
        <f t="shared" si="35"/>
        <v>3.1634375</v>
      </c>
      <c r="J116" s="117">
        <f t="shared" si="35"/>
        <v>0</v>
      </c>
      <c r="K116" s="117">
        <f t="shared" si="35"/>
        <v>0</v>
      </c>
      <c r="L116" s="117">
        <f t="shared" si="35"/>
        <v>0</v>
      </c>
      <c r="M116" s="117">
        <f>M115/28</f>
        <v>100.14285714285714</v>
      </c>
      <c r="N116" s="117">
        <f>N115/N28</f>
        <v>0.8448</v>
      </c>
      <c r="O116" s="117">
        <f>O115/O28</f>
        <v>0</v>
      </c>
      <c r="P116" s="117">
        <v>0</v>
      </c>
      <c r="Q116" s="117">
        <f aca="true" t="shared" si="36" ref="Q116:W116">Q115/Q28</f>
        <v>8.65925</v>
      </c>
      <c r="R116" s="117">
        <f t="shared" si="36"/>
        <v>2.4</v>
      </c>
      <c r="S116" s="117">
        <f t="shared" si="36"/>
        <v>59.6945054945055</v>
      </c>
      <c r="T116" s="117">
        <f t="shared" si="36"/>
        <v>0</v>
      </c>
      <c r="U116" s="117">
        <f t="shared" si="36"/>
        <v>0</v>
      </c>
      <c r="V116" s="117">
        <f t="shared" si="36"/>
        <v>25</v>
      </c>
      <c r="W116" s="117">
        <f t="shared" si="36"/>
        <v>0</v>
      </c>
      <c r="X116" s="174"/>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3"/>
      <c r="BX116" s="93"/>
      <c r="BY116" s="93"/>
      <c r="BZ116" s="93"/>
      <c r="CA116" s="93"/>
      <c r="CB116" s="93"/>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row>
    <row r="117" spans="1:113" ht="12">
      <c r="A117" s="14" t="s">
        <v>338</v>
      </c>
      <c r="B117" s="153"/>
      <c r="C117" s="153"/>
      <c r="D117" s="153"/>
      <c r="E117" s="153"/>
      <c r="F117" s="153"/>
      <c r="G117" s="153"/>
      <c r="H117" s="153"/>
      <c r="I117" s="153"/>
      <c r="J117" s="140"/>
      <c r="K117" s="140"/>
      <c r="L117" s="140"/>
      <c r="M117" s="153"/>
      <c r="N117" s="153"/>
      <c r="O117" s="153"/>
      <c r="P117" s="153"/>
      <c r="Q117" s="153"/>
      <c r="R117" s="153"/>
      <c r="S117" s="153"/>
      <c r="T117" s="153"/>
      <c r="U117" s="153"/>
      <c r="V117" s="153"/>
      <c r="W117" s="153"/>
      <c r="X117" s="75"/>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row>
    <row r="118" spans="1:152" s="133" customFormat="1" ht="12">
      <c r="A118" s="130" t="s">
        <v>341</v>
      </c>
      <c r="B118" s="165"/>
      <c r="C118" s="165"/>
      <c r="D118" s="165"/>
      <c r="E118" s="165"/>
      <c r="F118" s="165"/>
      <c r="G118" s="165"/>
      <c r="H118" s="165"/>
      <c r="I118" s="165"/>
      <c r="J118" s="131"/>
      <c r="K118" s="131"/>
      <c r="L118" s="131"/>
      <c r="M118" s="165"/>
      <c r="N118" s="165"/>
      <c r="O118" s="165"/>
      <c r="P118" s="165"/>
      <c r="Q118" s="165"/>
      <c r="R118" s="165"/>
      <c r="S118" s="165"/>
      <c r="T118" s="165"/>
      <c r="U118" s="165"/>
      <c r="V118" s="165"/>
      <c r="W118" s="165"/>
      <c r="X118" s="183"/>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4"/>
      <c r="AV118" s="114"/>
      <c r="AW118" s="114"/>
      <c r="AX118" s="114"/>
      <c r="AY118" s="114"/>
      <c r="AZ118" s="114"/>
      <c r="BA118" s="114"/>
      <c r="BB118" s="114"/>
      <c r="BC118" s="114"/>
      <c r="BD118" s="114"/>
      <c r="BE118" s="114"/>
      <c r="BF118" s="114"/>
      <c r="BG118" s="114"/>
      <c r="BH118" s="114"/>
      <c r="BI118" s="114"/>
      <c r="BJ118" s="114"/>
      <c r="BK118" s="114"/>
      <c r="BL118" s="114"/>
      <c r="BM118" s="114"/>
      <c r="BN118" s="114"/>
      <c r="BO118" s="114"/>
      <c r="BP118" s="114"/>
      <c r="BQ118" s="114"/>
      <c r="BR118" s="114"/>
      <c r="BS118" s="114"/>
      <c r="BT118" s="114"/>
      <c r="BU118" s="114"/>
      <c r="BV118" s="114"/>
      <c r="BW118" s="114"/>
      <c r="BX118" s="114"/>
      <c r="BY118" s="114"/>
      <c r="BZ118" s="114"/>
      <c r="CA118" s="114"/>
      <c r="CB118" s="114"/>
      <c r="CC118" s="114"/>
      <c r="CD118" s="114"/>
      <c r="CE118" s="114"/>
      <c r="CF118" s="114"/>
      <c r="CG118" s="114"/>
      <c r="CH118" s="114"/>
      <c r="CI118" s="114"/>
      <c r="CJ118" s="114"/>
      <c r="CK118" s="114"/>
      <c r="CL118" s="114"/>
      <c r="CM118" s="114"/>
      <c r="CN118" s="114"/>
      <c r="CO118" s="114"/>
      <c r="CP118" s="114"/>
      <c r="CQ118" s="114"/>
      <c r="CR118" s="114"/>
      <c r="CS118" s="114"/>
      <c r="CT118" s="114"/>
      <c r="CU118" s="114"/>
      <c r="CV118" s="114"/>
      <c r="CW118" s="114"/>
      <c r="CX118" s="114"/>
      <c r="CY118" s="114"/>
      <c r="CZ118" s="114"/>
      <c r="DA118" s="114"/>
      <c r="DB118" s="114"/>
      <c r="DC118" s="114"/>
      <c r="DD118" s="114"/>
      <c r="DE118" s="114"/>
      <c r="DF118" s="114"/>
      <c r="DG118" s="114"/>
      <c r="DH118" s="114"/>
      <c r="DI118" s="114"/>
      <c r="DJ118" s="114"/>
      <c r="DK118" s="114"/>
      <c r="DL118" s="114"/>
      <c r="DM118" s="114"/>
      <c r="DN118" s="114"/>
      <c r="DO118" s="114"/>
      <c r="DP118" s="114"/>
      <c r="DQ118" s="114"/>
      <c r="DR118" s="114"/>
      <c r="DS118" s="114"/>
      <c r="DT118" s="114"/>
      <c r="DU118" s="114"/>
      <c r="DV118" s="114"/>
      <c r="DW118" s="114"/>
      <c r="DX118" s="114"/>
      <c r="DY118" s="114"/>
      <c r="DZ118" s="114"/>
      <c r="EA118" s="114"/>
      <c r="EB118" s="114"/>
      <c r="EC118" s="114"/>
      <c r="ED118" s="132"/>
      <c r="EE118" s="132"/>
      <c r="EF118" s="132"/>
      <c r="EG118" s="132"/>
      <c r="EH118" s="132"/>
      <c r="EI118" s="132"/>
      <c r="EJ118" s="132"/>
      <c r="EK118" s="132"/>
      <c r="EL118" s="132"/>
      <c r="EM118" s="132"/>
      <c r="EN118" s="132"/>
      <c r="EO118" s="132"/>
      <c r="EP118" s="132"/>
      <c r="EQ118" s="132"/>
      <c r="ER118" s="132"/>
      <c r="ES118" s="132"/>
      <c r="ET118" s="132"/>
      <c r="EU118" s="132"/>
      <c r="EV118" s="132"/>
    </row>
    <row r="119" spans="1:113" ht="48">
      <c r="A119" s="14" t="s">
        <v>340</v>
      </c>
      <c r="B119" s="153"/>
      <c r="C119" s="153"/>
      <c r="D119" s="153" t="s">
        <v>383</v>
      </c>
      <c r="E119" s="153" t="s">
        <v>392</v>
      </c>
      <c r="F119" s="153"/>
      <c r="G119" s="153"/>
      <c r="H119" s="153"/>
      <c r="I119" s="153" t="s">
        <v>447</v>
      </c>
      <c r="J119" s="140"/>
      <c r="K119" s="140"/>
      <c r="L119" s="140"/>
      <c r="M119" s="153" t="s">
        <v>361</v>
      </c>
      <c r="N119" s="153"/>
      <c r="O119" s="153"/>
      <c r="P119" s="153" t="s">
        <v>369</v>
      </c>
      <c r="Q119" s="153" t="s">
        <v>434</v>
      </c>
      <c r="R119" s="153" t="s">
        <v>510</v>
      </c>
      <c r="S119" s="153" t="s">
        <v>486</v>
      </c>
      <c r="T119" s="153" t="s">
        <v>495</v>
      </c>
      <c r="U119" s="153" t="s">
        <v>540</v>
      </c>
      <c r="V119" s="153" t="s">
        <v>541</v>
      </c>
      <c r="W119" s="153" t="s">
        <v>542</v>
      </c>
      <c r="X119" s="75"/>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row>
    <row r="120" spans="1:113" ht="12">
      <c r="A120" s="14" t="s">
        <v>258</v>
      </c>
      <c r="B120" s="153"/>
      <c r="C120" s="153"/>
      <c r="D120" s="153">
        <v>5200</v>
      </c>
      <c r="E120" s="153"/>
      <c r="F120" s="153"/>
      <c r="G120" s="153"/>
      <c r="H120" s="153"/>
      <c r="I120" s="153">
        <v>7845</v>
      </c>
      <c r="J120" s="140"/>
      <c r="K120" s="140"/>
      <c r="L120" s="140"/>
      <c r="M120" s="153">
        <v>7350</v>
      </c>
      <c r="N120" s="153"/>
      <c r="O120" s="153"/>
      <c r="P120" s="153">
        <v>942</v>
      </c>
      <c r="Q120" s="153">
        <f>7620+57850+1250+10400+1440+2400+1400+1350+33250+1600+1000+3000+1500+1380+397</f>
        <v>125837</v>
      </c>
      <c r="R120" s="153">
        <f>45*90</f>
        <v>4050</v>
      </c>
      <c r="S120" s="153">
        <f>9469+1476</f>
        <v>10945</v>
      </c>
      <c r="T120" s="153">
        <f>57+40242+29.5+10336+387.86+189.2+1780.5+5935</f>
        <v>58957.06</v>
      </c>
      <c r="U120" s="153">
        <v>10000</v>
      </c>
      <c r="V120" s="153">
        <f>4967.6+9648</f>
        <v>14615.6</v>
      </c>
      <c r="W120" s="153">
        <v>3050</v>
      </c>
      <c r="X120" s="75"/>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row>
    <row r="121" spans="1:152" s="94" customFormat="1" ht="12">
      <c r="A121" s="94" t="s">
        <v>268</v>
      </c>
      <c r="B121" s="117">
        <f aca="true" t="shared" si="37" ref="B121:L121">B120/B28</f>
        <v>0</v>
      </c>
      <c r="C121" s="117">
        <f t="shared" si="37"/>
        <v>0</v>
      </c>
      <c r="D121" s="117">
        <f t="shared" si="37"/>
        <v>1.1555555555555554</v>
      </c>
      <c r="E121" s="117"/>
      <c r="F121" s="117">
        <f t="shared" si="37"/>
        <v>0</v>
      </c>
      <c r="G121" s="117">
        <f t="shared" si="37"/>
        <v>0</v>
      </c>
      <c r="H121" s="117">
        <f t="shared" si="37"/>
        <v>0</v>
      </c>
      <c r="I121" s="117">
        <f t="shared" si="37"/>
        <v>9.80625</v>
      </c>
      <c r="J121" s="117">
        <f t="shared" si="37"/>
        <v>0</v>
      </c>
      <c r="K121" s="117">
        <f t="shared" si="37"/>
        <v>0</v>
      </c>
      <c r="L121" s="117">
        <f t="shared" si="37"/>
        <v>0</v>
      </c>
      <c r="M121" s="117">
        <f>M120/60</f>
        <v>122.5</v>
      </c>
      <c r="N121" s="117">
        <f>N120/N28</f>
        <v>0</v>
      </c>
      <c r="O121" s="117">
        <f>O120/O28</f>
        <v>0</v>
      </c>
      <c r="P121" s="117">
        <v>5.23</v>
      </c>
      <c r="Q121" s="117">
        <f aca="true" t="shared" si="38" ref="Q121:W121">Q120/Q28</f>
        <v>31.45925</v>
      </c>
      <c r="R121" s="117">
        <f t="shared" si="38"/>
        <v>4.5</v>
      </c>
      <c r="S121" s="117">
        <f t="shared" si="38"/>
        <v>20.045787545787547</v>
      </c>
      <c r="T121" s="117">
        <f t="shared" si="38"/>
        <v>151.9511855670103</v>
      </c>
      <c r="U121" s="117">
        <f t="shared" si="38"/>
        <v>10</v>
      </c>
      <c r="V121" s="117">
        <f t="shared" si="38"/>
        <v>162.39555555555555</v>
      </c>
      <c r="W121" s="117">
        <f t="shared" si="38"/>
        <v>3.05</v>
      </c>
      <c r="X121" s="174"/>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3"/>
      <c r="BX121" s="93"/>
      <c r="BY121" s="93"/>
      <c r="BZ121" s="93"/>
      <c r="CA121" s="93"/>
      <c r="CB121" s="93"/>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row>
    <row r="122" spans="1:113" ht="12">
      <c r="A122" s="14" t="s">
        <v>338</v>
      </c>
      <c r="B122" s="153"/>
      <c r="C122" s="153"/>
      <c r="D122" s="153"/>
      <c r="E122" s="153"/>
      <c r="F122" s="153"/>
      <c r="G122" s="153"/>
      <c r="H122" s="153"/>
      <c r="I122" s="153"/>
      <c r="J122" s="140"/>
      <c r="K122" s="140"/>
      <c r="L122" s="140"/>
      <c r="M122" s="153"/>
      <c r="N122" s="153"/>
      <c r="O122" s="153"/>
      <c r="P122" s="153"/>
      <c r="Q122" s="153"/>
      <c r="R122" s="153"/>
      <c r="S122" s="153"/>
      <c r="T122" s="153"/>
      <c r="U122" s="153"/>
      <c r="V122" s="153"/>
      <c r="W122" s="153"/>
      <c r="X122" s="75"/>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row>
    <row r="123" spans="1:152" s="5" customFormat="1" ht="12">
      <c r="A123" s="104" t="s">
        <v>64</v>
      </c>
      <c r="B123" s="35"/>
      <c r="C123" s="35"/>
      <c r="D123" s="35"/>
      <c r="E123" s="35"/>
      <c r="F123" s="35"/>
      <c r="G123" s="35"/>
      <c r="H123" s="35"/>
      <c r="I123" s="35"/>
      <c r="J123" s="36"/>
      <c r="K123" s="36"/>
      <c r="L123" s="36"/>
      <c r="M123" s="35"/>
      <c r="N123" s="35"/>
      <c r="O123" s="35"/>
      <c r="P123" s="35"/>
      <c r="Q123" s="35"/>
      <c r="R123" s="35"/>
      <c r="S123" s="35"/>
      <c r="T123" s="35"/>
      <c r="U123" s="35"/>
      <c r="V123" s="35"/>
      <c r="W123" s="35"/>
      <c r="X123" s="11"/>
      <c r="Y123" s="93"/>
      <c r="Z123" s="93"/>
      <c r="AA123" s="93"/>
      <c r="AB123" s="93"/>
      <c r="AC123" s="93"/>
      <c r="AD123" s="93"/>
      <c r="AE123" s="93"/>
      <c r="AF123" s="93"/>
      <c r="AG123" s="93"/>
      <c r="AH123" s="93"/>
      <c r="AI123" s="93"/>
      <c r="AJ123" s="93"/>
      <c r="AK123" s="93"/>
      <c r="AL123" s="93"/>
      <c r="AM123" s="93"/>
      <c r="AN123" s="93"/>
      <c r="AO123" s="93"/>
      <c r="AP123" s="93"/>
      <c r="AQ123" s="93"/>
      <c r="AR123" s="93"/>
      <c r="AS123" s="93"/>
      <c r="AT123" s="93"/>
      <c r="AU123" s="93"/>
      <c r="AV123" s="93"/>
      <c r="AW123" s="93"/>
      <c r="AX123" s="93"/>
      <c r="AY123" s="93"/>
      <c r="AZ123" s="93"/>
      <c r="BA123" s="93"/>
      <c r="BB123" s="93"/>
      <c r="BC123" s="93"/>
      <c r="BD123" s="93"/>
      <c r="BE123" s="93"/>
      <c r="BF123" s="93"/>
      <c r="BG123" s="93"/>
      <c r="BH123" s="93"/>
      <c r="BI123" s="93"/>
      <c r="BJ123" s="93"/>
      <c r="BK123" s="93"/>
      <c r="BL123" s="93"/>
      <c r="BM123" s="93"/>
      <c r="BN123" s="93"/>
      <c r="BO123" s="93"/>
      <c r="BP123" s="93"/>
      <c r="BQ123" s="93"/>
      <c r="BR123" s="93"/>
      <c r="BS123" s="93"/>
      <c r="BT123" s="93"/>
      <c r="BU123" s="93"/>
      <c r="BV123" s="93"/>
      <c r="BW123" s="93"/>
      <c r="BX123" s="93"/>
      <c r="BY123" s="93"/>
      <c r="BZ123" s="93"/>
      <c r="CA123" s="93"/>
      <c r="CB123" s="93"/>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row>
    <row r="124" spans="1:152" s="99" customFormat="1" ht="12">
      <c r="A124" s="99" t="s">
        <v>11</v>
      </c>
      <c r="B124" s="100" t="s">
        <v>43</v>
      </c>
      <c r="C124" s="100" t="s">
        <v>43</v>
      </c>
      <c r="D124" s="100" t="s">
        <v>30</v>
      </c>
      <c r="E124" s="100"/>
      <c r="F124" s="100" t="s">
        <v>30</v>
      </c>
      <c r="G124" s="100" t="s">
        <v>30</v>
      </c>
      <c r="H124" s="100" t="s">
        <v>30</v>
      </c>
      <c r="I124" s="100" t="s">
        <v>30</v>
      </c>
      <c r="J124" s="100" t="s">
        <v>30</v>
      </c>
      <c r="K124" s="100" t="s">
        <v>30</v>
      </c>
      <c r="L124" s="100" t="s">
        <v>30</v>
      </c>
      <c r="M124" s="100" t="s">
        <v>30</v>
      </c>
      <c r="N124" s="100" t="s">
        <v>30</v>
      </c>
      <c r="O124" s="100" t="s">
        <v>30</v>
      </c>
      <c r="P124" s="100" t="s">
        <v>30</v>
      </c>
      <c r="Q124" s="100" t="s">
        <v>30</v>
      </c>
      <c r="R124" s="100"/>
      <c r="S124" s="100" t="s">
        <v>30</v>
      </c>
      <c r="T124" s="100" t="s">
        <v>30</v>
      </c>
      <c r="U124" s="100" t="s">
        <v>30</v>
      </c>
      <c r="V124" s="100" t="s">
        <v>30</v>
      </c>
      <c r="W124" s="100" t="s">
        <v>30</v>
      </c>
      <c r="X124" s="101"/>
      <c r="Y124" s="93"/>
      <c r="Z124" s="93"/>
      <c r="AA124" s="93"/>
      <c r="AB124" s="93"/>
      <c r="AC124" s="93"/>
      <c r="AD124" s="93"/>
      <c r="AE124" s="93"/>
      <c r="AF124" s="93"/>
      <c r="AG124" s="93"/>
      <c r="AH124" s="93"/>
      <c r="AI124" s="93"/>
      <c r="AJ124" s="93"/>
      <c r="AK124" s="93"/>
      <c r="AL124" s="93"/>
      <c r="AM124" s="93"/>
      <c r="AN124" s="93"/>
      <c r="AO124" s="93"/>
      <c r="AP124" s="93"/>
      <c r="AQ124" s="93"/>
      <c r="AR124" s="93"/>
      <c r="AS124" s="93"/>
      <c r="AT124" s="93"/>
      <c r="AU124" s="93"/>
      <c r="AV124" s="93"/>
      <c r="AW124" s="93"/>
      <c r="AX124" s="93"/>
      <c r="AY124" s="93"/>
      <c r="AZ124" s="93"/>
      <c r="BA124" s="93"/>
      <c r="BB124" s="93"/>
      <c r="BC124" s="93"/>
      <c r="BD124" s="93"/>
      <c r="BE124" s="93"/>
      <c r="BF124" s="93"/>
      <c r="BG124" s="93"/>
      <c r="BH124" s="93"/>
      <c r="BI124" s="93"/>
      <c r="BJ124" s="93"/>
      <c r="BK124" s="93"/>
      <c r="BL124" s="93"/>
      <c r="BM124" s="93"/>
      <c r="BN124" s="93"/>
      <c r="BO124" s="93"/>
      <c r="BP124" s="93"/>
      <c r="BQ124" s="93"/>
      <c r="BR124" s="93"/>
      <c r="BS124" s="93"/>
      <c r="BT124" s="93"/>
      <c r="BU124" s="93"/>
      <c r="BV124" s="93"/>
      <c r="BW124" s="93"/>
      <c r="BX124" s="93"/>
      <c r="BY124" s="93"/>
      <c r="BZ124" s="93"/>
      <c r="CA124" s="93"/>
      <c r="CB124" s="93"/>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101"/>
      <c r="DK124" s="101"/>
      <c r="DL124" s="101"/>
      <c r="DM124" s="101"/>
      <c r="DN124" s="101"/>
      <c r="DO124" s="101"/>
      <c r="DP124" s="101"/>
      <c r="DQ124" s="101"/>
      <c r="DR124" s="101"/>
      <c r="DS124" s="101"/>
      <c r="DT124" s="101"/>
      <c r="DU124" s="101"/>
      <c r="DV124" s="101"/>
      <c r="DW124" s="101"/>
      <c r="DX124" s="101"/>
      <c r="DY124" s="101"/>
      <c r="DZ124" s="101"/>
      <c r="EA124" s="101"/>
      <c r="EB124" s="101"/>
      <c r="EC124" s="101"/>
      <c r="ED124" s="101"/>
      <c r="EE124" s="101"/>
      <c r="EF124" s="101"/>
      <c r="EG124" s="101"/>
      <c r="EH124" s="101"/>
      <c r="EI124" s="101"/>
      <c r="EJ124" s="101"/>
      <c r="EK124" s="101"/>
      <c r="EL124" s="101"/>
      <c r="EM124" s="101"/>
      <c r="EN124" s="101"/>
      <c r="EO124" s="101"/>
      <c r="EP124" s="101"/>
      <c r="EQ124" s="101"/>
      <c r="ER124" s="101"/>
      <c r="ES124" s="101"/>
      <c r="ET124" s="101"/>
      <c r="EU124" s="101"/>
      <c r="EV124" s="101"/>
    </row>
    <row r="125" spans="1:152" s="99" customFormat="1" ht="12">
      <c r="A125" s="99" t="s">
        <v>252</v>
      </c>
      <c r="B125" s="102">
        <v>1.75</v>
      </c>
      <c r="C125" s="102">
        <v>1.5</v>
      </c>
      <c r="D125" s="102"/>
      <c r="E125" s="102"/>
      <c r="F125" s="102"/>
      <c r="G125" s="102"/>
      <c r="H125" s="102"/>
      <c r="I125" s="102"/>
      <c r="J125" s="102"/>
      <c r="K125" s="102"/>
      <c r="L125" s="102"/>
      <c r="M125" s="102"/>
      <c r="N125" s="102"/>
      <c r="O125" s="102"/>
      <c r="P125" s="102"/>
      <c r="Q125" s="102"/>
      <c r="R125" s="102"/>
      <c r="S125" s="102"/>
      <c r="T125" s="102"/>
      <c r="U125" s="102"/>
      <c r="V125" s="102"/>
      <c r="W125" s="102">
        <v>2</v>
      </c>
      <c r="X125" s="184"/>
      <c r="Y125" s="93"/>
      <c r="Z125" s="93"/>
      <c r="AA125" s="93"/>
      <c r="AB125" s="93"/>
      <c r="AC125" s="93"/>
      <c r="AD125" s="93"/>
      <c r="AE125" s="93"/>
      <c r="AF125" s="93"/>
      <c r="AG125" s="93"/>
      <c r="AH125" s="93"/>
      <c r="AI125" s="93"/>
      <c r="AJ125" s="93"/>
      <c r="AK125" s="93"/>
      <c r="AL125" s="93"/>
      <c r="AM125" s="93"/>
      <c r="AN125" s="93"/>
      <c r="AO125" s="93"/>
      <c r="AP125" s="93"/>
      <c r="AQ125" s="93"/>
      <c r="AR125" s="93"/>
      <c r="AS125" s="93"/>
      <c r="AT125" s="93"/>
      <c r="AU125" s="93"/>
      <c r="AV125" s="93"/>
      <c r="AW125" s="93"/>
      <c r="AX125" s="93"/>
      <c r="AY125" s="93"/>
      <c r="AZ125" s="93"/>
      <c r="BA125" s="93"/>
      <c r="BB125" s="93"/>
      <c r="BC125" s="93"/>
      <c r="BD125" s="93"/>
      <c r="BE125" s="93"/>
      <c r="BF125" s="93"/>
      <c r="BG125" s="93"/>
      <c r="BH125" s="93"/>
      <c r="BI125" s="93"/>
      <c r="BJ125" s="93"/>
      <c r="BK125" s="93"/>
      <c r="BL125" s="93"/>
      <c r="BM125" s="93"/>
      <c r="BN125" s="93"/>
      <c r="BO125" s="93"/>
      <c r="BP125" s="93"/>
      <c r="BQ125" s="93"/>
      <c r="BR125" s="93"/>
      <c r="BS125" s="93"/>
      <c r="BT125" s="93"/>
      <c r="BU125" s="93"/>
      <c r="BV125" s="93"/>
      <c r="BW125" s="93"/>
      <c r="BX125" s="93"/>
      <c r="BY125" s="93"/>
      <c r="BZ125" s="93"/>
      <c r="CA125" s="93"/>
      <c r="CB125" s="93"/>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101"/>
      <c r="DK125" s="101"/>
      <c r="DL125" s="101"/>
      <c r="DM125" s="101"/>
      <c r="DN125" s="101"/>
      <c r="DO125" s="101"/>
      <c r="DP125" s="101"/>
      <c r="DQ125" s="101"/>
      <c r="DR125" s="101"/>
      <c r="DS125" s="101"/>
      <c r="DT125" s="101"/>
      <c r="DU125" s="101"/>
      <c r="DV125" s="101"/>
      <c r="DW125" s="101"/>
      <c r="DX125" s="101"/>
      <c r="DY125" s="101"/>
      <c r="DZ125" s="101"/>
      <c r="EA125" s="101"/>
      <c r="EB125" s="101"/>
      <c r="EC125" s="101"/>
      <c r="ED125" s="101"/>
      <c r="EE125" s="101"/>
      <c r="EF125" s="101"/>
      <c r="EG125" s="101"/>
      <c r="EH125" s="101"/>
      <c r="EI125" s="101"/>
      <c r="EJ125" s="101"/>
      <c r="EK125" s="101"/>
      <c r="EL125" s="101"/>
      <c r="EM125" s="101"/>
      <c r="EN125" s="101"/>
      <c r="EO125" s="101"/>
      <c r="EP125" s="101"/>
      <c r="EQ125" s="101"/>
      <c r="ER125" s="101"/>
      <c r="ES125" s="101"/>
      <c r="ET125" s="101"/>
      <c r="EU125" s="101"/>
      <c r="EV125" s="101"/>
    </row>
    <row r="126" spans="1:152" s="99" customFormat="1" ht="12">
      <c r="A126" s="99" t="s">
        <v>251</v>
      </c>
      <c r="B126" s="100">
        <f aca="true" t="shared" si="39" ref="B126:Q126">B31</f>
        <v>4</v>
      </c>
      <c r="C126" s="100">
        <f t="shared" si="39"/>
        <v>3</v>
      </c>
      <c r="D126" s="100">
        <f t="shared" si="39"/>
        <v>15</v>
      </c>
      <c r="E126" s="100"/>
      <c r="F126" s="100">
        <f t="shared" si="39"/>
        <v>15</v>
      </c>
      <c r="G126" s="100">
        <f t="shared" si="39"/>
        <v>7</v>
      </c>
      <c r="H126" s="100">
        <f t="shared" si="39"/>
        <v>14</v>
      </c>
      <c r="I126" s="100">
        <f t="shared" si="39"/>
        <v>10</v>
      </c>
      <c r="J126" s="100">
        <f t="shared" si="39"/>
        <v>69</v>
      </c>
      <c r="K126" s="100">
        <f t="shared" si="39"/>
        <v>69</v>
      </c>
      <c r="L126" s="100">
        <f t="shared" si="39"/>
        <v>69</v>
      </c>
      <c r="M126" s="100">
        <f t="shared" si="39"/>
        <v>0</v>
      </c>
      <c r="N126" s="100">
        <f t="shared" si="39"/>
        <v>0</v>
      </c>
      <c r="O126" s="100">
        <f t="shared" si="39"/>
        <v>0</v>
      </c>
      <c r="P126" s="100">
        <v>7</v>
      </c>
      <c r="Q126" s="100">
        <f t="shared" si="39"/>
        <v>0</v>
      </c>
      <c r="R126" s="100"/>
      <c r="S126" s="100">
        <f>S31</f>
        <v>0</v>
      </c>
      <c r="T126" s="100">
        <f>T31</f>
        <v>0</v>
      </c>
      <c r="U126" s="100">
        <f>U31</f>
        <v>20</v>
      </c>
      <c r="V126" s="100">
        <f>V31</f>
        <v>4</v>
      </c>
      <c r="W126" s="100">
        <v>4</v>
      </c>
      <c r="X126" s="101"/>
      <c r="Y126" s="93"/>
      <c r="Z126" s="93"/>
      <c r="AA126" s="93"/>
      <c r="AB126" s="93"/>
      <c r="AC126" s="93"/>
      <c r="AD126" s="93"/>
      <c r="AE126" s="93"/>
      <c r="AF126" s="93"/>
      <c r="AG126" s="93"/>
      <c r="AH126" s="93"/>
      <c r="AI126" s="93"/>
      <c r="AJ126" s="93"/>
      <c r="AK126" s="93"/>
      <c r="AL126" s="93"/>
      <c r="AM126" s="93"/>
      <c r="AN126" s="93"/>
      <c r="AO126" s="93"/>
      <c r="AP126" s="93"/>
      <c r="AQ126" s="93"/>
      <c r="AR126" s="93"/>
      <c r="AS126" s="93"/>
      <c r="AT126" s="93"/>
      <c r="AU126" s="93"/>
      <c r="AV126" s="93"/>
      <c r="AW126" s="93"/>
      <c r="AX126" s="93"/>
      <c r="AY126" s="93"/>
      <c r="AZ126" s="93"/>
      <c r="BA126" s="93"/>
      <c r="BB126" s="93"/>
      <c r="BC126" s="93"/>
      <c r="BD126" s="93"/>
      <c r="BE126" s="93"/>
      <c r="BF126" s="93"/>
      <c r="BG126" s="93"/>
      <c r="BH126" s="93"/>
      <c r="BI126" s="93"/>
      <c r="BJ126" s="93"/>
      <c r="BK126" s="93"/>
      <c r="BL126" s="93"/>
      <c r="BM126" s="93"/>
      <c r="BN126" s="93"/>
      <c r="BO126" s="93"/>
      <c r="BP126" s="93"/>
      <c r="BQ126" s="93"/>
      <c r="BR126" s="93"/>
      <c r="BS126" s="93"/>
      <c r="BT126" s="93"/>
      <c r="BU126" s="93"/>
      <c r="BV126" s="93"/>
      <c r="BW126" s="93"/>
      <c r="BX126" s="93"/>
      <c r="BY126" s="93"/>
      <c r="BZ126" s="93"/>
      <c r="CA126" s="93"/>
      <c r="CB126" s="93"/>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101"/>
      <c r="DK126" s="101"/>
      <c r="DL126" s="101"/>
      <c r="DM126" s="101"/>
      <c r="DN126" s="101"/>
      <c r="DO126" s="101"/>
      <c r="DP126" s="101"/>
      <c r="DQ126" s="101"/>
      <c r="DR126" s="101"/>
      <c r="DS126" s="101"/>
      <c r="DT126" s="101"/>
      <c r="DU126" s="101"/>
      <c r="DV126" s="101"/>
      <c r="DW126" s="101"/>
      <c r="DX126" s="101"/>
      <c r="DY126" s="101"/>
      <c r="DZ126" s="101"/>
      <c r="EA126" s="101"/>
      <c r="EB126" s="101"/>
      <c r="EC126" s="101"/>
      <c r="ED126" s="101"/>
      <c r="EE126" s="101"/>
      <c r="EF126" s="101"/>
      <c r="EG126" s="101"/>
      <c r="EH126" s="101"/>
      <c r="EI126" s="101"/>
      <c r="EJ126" s="101"/>
      <c r="EK126" s="101"/>
      <c r="EL126" s="101"/>
      <c r="EM126" s="101"/>
      <c r="EN126" s="101"/>
      <c r="EO126" s="101"/>
      <c r="EP126" s="101"/>
      <c r="EQ126" s="101"/>
      <c r="ER126" s="101"/>
      <c r="ES126" s="101"/>
      <c r="ET126" s="101"/>
      <c r="EU126" s="101"/>
      <c r="EV126" s="101"/>
    </row>
    <row r="127" spans="1:152" s="37" customFormat="1" ht="12">
      <c r="A127" s="37" t="s">
        <v>60</v>
      </c>
      <c r="B127" s="41">
        <f>8*B126*B125</f>
        <v>56</v>
      </c>
      <c r="C127" s="41">
        <f>8*C126*C125</f>
        <v>36</v>
      </c>
      <c r="D127" s="41">
        <f aca="true" t="shared" si="40" ref="D127:W127">8*D126*D125</f>
        <v>0</v>
      </c>
      <c r="E127" s="41"/>
      <c r="F127" s="41">
        <f t="shared" si="40"/>
        <v>0</v>
      </c>
      <c r="G127" s="41">
        <f t="shared" si="40"/>
        <v>0</v>
      </c>
      <c r="H127" s="41">
        <f t="shared" si="40"/>
        <v>0</v>
      </c>
      <c r="I127" s="41">
        <f t="shared" si="40"/>
        <v>0</v>
      </c>
      <c r="J127" s="41">
        <f t="shared" si="40"/>
        <v>0</v>
      </c>
      <c r="K127" s="41">
        <f t="shared" si="40"/>
        <v>0</v>
      </c>
      <c r="L127" s="41">
        <f t="shared" si="40"/>
        <v>0</v>
      </c>
      <c r="M127" s="41">
        <f t="shared" si="40"/>
        <v>0</v>
      </c>
      <c r="N127" s="41">
        <f t="shared" si="40"/>
        <v>0</v>
      </c>
      <c r="O127" s="41">
        <f t="shared" si="40"/>
        <v>0</v>
      </c>
      <c r="P127" s="41">
        <v>0</v>
      </c>
      <c r="Q127" s="41">
        <f t="shared" si="40"/>
        <v>0</v>
      </c>
      <c r="R127" s="41"/>
      <c r="S127" s="41">
        <f t="shared" si="40"/>
        <v>0</v>
      </c>
      <c r="T127" s="41">
        <f t="shared" si="40"/>
        <v>0</v>
      </c>
      <c r="U127" s="41">
        <f t="shared" si="40"/>
        <v>0</v>
      </c>
      <c r="V127" s="41">
        <f t="shared" si="40"/>
        <v>0</v>
      </c>
      <c r="W127" s="41">
        <f t="shared" si="40"/>
        <v>64</v>
      </c>
      <c r="X127" s="42"/>
      <c r="Y127" s="93"/>
      <c r="Z127" s="93"/>
      <c r="AA127" s="93"/>
      <c r="AB127" s="93"/>
      <c r="AC127" s="93"/>
      <c r="AD127" s="93"/>
      <c r="AE127" s="93"/>
      <c r="AF127" s="93"/>
      <c r="AG127" s="93"/>
      <c r="AH127" s="93"/>
      <c r="AI127" s="93"/>
      <c r="AJ127" s="93"/>
      <c r="AK127" s="93"/>
      <c r="AL127" s="93"/>
      <c r="AM127" s="93"/>
      <c r="AN127" s="93"/>
      <c r="AO127" s="93"/>
      <c r="AP127" s="93"/>
      <c r="AQ127" s="93"/>
      <c r="AR127" s="93"/>
      <c r="AS127" s="93"/>
      <c r="AT127" s="93"/>
      <c r="AU127" s="93"/>
      <c r="AV127" s="93"/>
      <c r="AW127" s="93"/>
      <c r="AX127" s="93"/>
      <c r="AY127" s="93"/>
      <c r="AZ127" s="93"/>
      <c r="BA127" s="93"/>
      <c r="BB127" s="93"/>
      <c r="BC127" s="93"/>
      <c r="BD127" s="93"/>
      <c r="BE127" s="93"/>
      <c r="BF127" s="93"/>
      <c r="BG127" s="93"/>
      <c r="BH127" s="93"/>
      <c r="BI127" s="93"/>
      <c r="BJ127" s="93"/>
      <c r="BK127" s="93"/>
      <c r="BL127" s="93"/>
      <c r="BM127" s="93"/>
      <c r="BN127" s="93"/>
      <c r="BO127" s="93"/>
      <c r="BP127" s="93"/>
      <c r="BQ127" s="93"/>
      <c r="BR127" s="93"/>
      <c r="BS127" s="93"/>
      <c r="BT127" s="93"/>
      <c r="BU127" s="93"/>
      <c r="BV127" s="93"/>
      <c r="BW127" s="93"/>
      <c r="BX127" s="93"/>
      <c r="BY127" s="93"/>
      <c r="BZ127" s="93"/>
      <c r="CA127" s="93"/>
      <c r="CB127" s="93"/>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row>
    <row r="128" spans="1:152" s="37" customFormat="1" ht="12">
      <c r="A128" s="37" t="s">
        <v>264</v>
      </c>
      <c r="B128" s="41">
        <f>8.71*B127</f>
        <v>487.76000000000005</v>
      </c>
      <c r="C128" s="41">
        <f>8.71*C127</f>
        <v>313.56000000000006</v>
      </c>
      <c r="D128" s="41">
        <f aca="true" t="shared" si="41" ref="D128:V128">8.71*D127</f>
        <v>0</v>
      </c>
      <c r="E128" s="41"/>
      <c r="F128" s="41">
        <f t="shared" si="41"/>
        <v>0</v>
      </c>
      <c r="G128" s="41">
        <f t="shared" si="41"/>
        <v>0</v>
      </c>
      <c r="H128" s="41">
        <f t="shared" si="41"/>
        <v>0</v>
      </c>
      <c r="I128" s="41">
        <f t="shared" si="41"/>
        <v>0</v>
      </c>
      <c r="J128" s="41">
        <f t="shared" si="41"/>
        <v>0</v>
      </c>
      <c r="K128" s="41">
        <f t="shared" si="41"/>
        <v>0</v>
      </c>
      <c r="L128" s="41">
        <f t="shared" si="41"/>
        <v>0</v>
      </c>
      <c r="M128" s="41">
        <f t="shared" si="41"/>
        <v>0</v>
      </c>
      <c r="N128" s="41">
        <f t="shared" si="41"/>
        <v>0</v>
      </c>
      <c r="O128" s="41">
        <f t="shared" si="41"/>
        <v>0</v>
      </c>
      <c r="P128" s="41">
        <v>0</v>
      </c>
      <c r="Q128" s="41">
        <f t="shared" si="41"/>
        <v>0</v>
      </c>
      <c r="R128" s="41"/>
      <c r="S128" s="41">
        <f t="shared" si="41"/>
        <v>0</v>
      </c>
      <c r="T128" s="41">
        <f t="shared" si="41"/>
        <v>0</v>
      </c>
      <c r="U128" s="41">
        <f t="shared" si="41"/>
        <v>0</v>
      </c>
      <c r="V128" s="41">
        <f t="shared" si="41"/>
        <v>0</v>
      </c>
      <c r="W128" s="41">
        <v>1180</v>
      </c>
      <c r="X128" s="42"/>
      <c r="Y128" s="93"/>
      <c r="Z128" s="93"/>
      <c r="AA128" s="93"/>
      <c r="AB128" s="93"/>
      <c r="AC128" s="93"/>
      <c r="AD128" s="93"/>
      <c r="AE128" s="93"/>
      <c r="AF128" s="93"/>
      <c r="AG128" s="93"/>
      <c r="AH128" s="93"/>
      <c r="AI128" s="93"/>
      <c r="AJ128" s="93"/>
      <c r="AK128" s="93"/>
      <c r="AL128" s="93"/>
      <c r="AM128" s="93"/>
      <c r="AN128" s="93"/>
      <c r="AO128" s="93"/>
      <c r="AP128" s="93"/>
      <c r="AQ128" s="93"/>
      <c r="AR128" s="93"/>
      <c r="AS128" s="93"/>
      <c r="AT128" s="93"/>
      <c r="AU128" s="93"/>
      <c r="AV128" s="93"/>
      <c r="AW128" s="93"/>
      <c r="AX128" s="93"/>
      <c r="AY128" s="93"/>
      <c r="AZ128" s="93"/>
      <c r="BA128" s="93"/>
      <c r="BB128" s="93"/>
      <c r="BC128" s="93"/>
      <c r="BD128" s="93"/>
      <c r="BE128" s="93"/>
      <c r="BF128" s="93"/>
      <c r="BG128" s="93"/>
      <c r="BH128" s="93"/>
      <c r="BI128" s="93"/>
      <c r="BJ128" s="93"/>
      <c r="BK128" s="93"/>
      <c r="BL128" s="93"/>
      <c r="BM128" s="93"/>
      <c r="BN128" s="93"/>
      <c r="BO128" s="93"/>
      <c r="BP128" s="93"/>
      <c r="BQ128" s="93"/>
      <c r="BR128" s="93"/>
      <c r="BS128" s="93"/>
      <c r="BT128" s="93"/>
      <c r="BU128" s="93"/>
      <c r="BV128" s="93"/>
      <c r="BW128" s="93"/>
      <c r="BX128" s="93"/>
      <c r="BY128" s="93"/>
      <c r="BZ128" s="93"/>
      <c r="CA128" s="93"/>
      <c r="CB128" s="93"/>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row>
    <row r="129" spans="1:152" s="94" customFormat="1" ht="12">
      <c r="A129" s="119" t="s">
        <v>265</v>
      </c>
      <c r="B129" s="117">
        <f aca="true" t="shared" si="42" ref="B129:W129">B128/B28</f>
        <v>1.5100928792569661</v>
      </c>
      <c r="C129" s="117">
        <f t="shared" si="42"/>
        <v>0.7839000000000002</v>
      </c>
      <c r="D129" s="117">
        <f t="shared" si="42"/>
        <v>0</v>
      </c>
      <c r="E129" s="117"/>
      <c r="F129" s="117">
        <f t="shared" si="42"/>
        <v>0</v>
      </c>
      <c r="G129" s="117">
        <f t="shared" si="42"/>
        <v>0</v>
      </c>
      <c r="H129" s="117">
        <f t="shared" si="42"/>
        <v>0</v>
      </c>
      <c r="I129" s="117">
        <f t="shared" si="42"/>
        <v>0</v>
      </c>
      <c r="J129" s="117">
        <f t="shared" si="42"/>
        <v>0</v>
      </c>
      <c r="K129" s="117">
        <f t="shared" si="42"/>
        <v>0</v>
      </c>
      <c r="L129" s="117">
        <f t="shared" si="42"/>
        <v>0</v>
      </c>
      <c r="M129" s="117">
        <f t="shared" si="42"/>
        <v>0</v>
      </c>
      <c r="N129" s="117">
        <f t="shared" si="42"/>
        <v>0</v>
      </c>
      <c r="O129" s="117">
        <f t="shared" si="42"/>
        <v>0</v>
      </c>
      <c r="P129" s="117">
        <v>0</v>
      </c>
      <c r="Q129" s="117">
        <f t="shared" si="42"/>
        <v>0</v>
      </c>
      <c r="R129" s="117"/>
      <c r="S129" s="117">
        <f t="shared" si="42"/>
        <v>0</v>
      </c>
      <c r="T129" s="117">
        <f t="shared" si="42"/>
        <v>0</v>
      </c>
      <c r="U129" s="117">
        <f t="shared" si="42"/>
        <v>0</v>
      </c>
      <c r="V129" s="117">
        <f t="shared" si="42"/>
        <v>0</v>
      </c>
      <c r="W129" s="117">
        <f t="shared" si="42"/>
        <v>1.18</v>
      </c>
      <c r="X129" s="174"/>
      <c r="Y129" s="93"/>
      <c r="Z129" s="93"/>
      <c r="AA129" s="93"/>
      <c r="AB129" s="93"/>
      <c r="AC129" s="93"/>
      <c r="AD129" s="93"/>
      <c r="AE129" s="93"/>
      <c r="AF129" s="93"/>
      <c r="AG129" s="93"/>
      <c r="AH129" s="93"/>
      <c r="AI129" s="93"/>
      <c r="AJ129" s="93"/>
      <c r="AK129" s="93"/>
      <c r="AL129" s="93"/>
      <c r="AM129" s="93"/>
      <c r="AN129" s="93"/>
      <c r="AO129" s="93"/>
      <c r="AP129" s="93"/>
      <c r="AQ129" s="93"/>
      <c r="AR129" s="93"/>
      <c r="AS129" s="93"/>
      <c r="AT129" s="93"/>
      <c r="AU129" s="93"/>
      <c r="AV129" s="93"/>
      <c r="AW129" s="93"/>
      <c r="AX129" s="93"/>
      <c r="AY129" s="93"/>
      <c r="AZ129" s="93"/>
      <c r="BA129" s="93"/>
      <c r="BB129" s="93"/>
      <c r="BC129" s="93"/>
      <c r="BD129" s="93"/>
      <c r="BE129" s="93"/>
      <c r="BF129" s="93"/>
      <c r="BG129" s="93"/>
      <c r="BH129" s="93"/>
      <c r="BI129" s="93"/>
      <c r="BJ129" s="93"/>
      <c r="BK129" s="93"/>
      <c r="BL129" s="93"/>
      <c r="BM129" s="93"/>
      <c r="BN129" s="93"/>
      <c r="BO129" s="93"/>
      <c r="BP129" s="93"/>
      <c r="BQ129" s="93"/>
      <c r="BR129" s="93"/>
      <c r="BS129" s="93"/>
      <c r="BT129" s="93"/>
      <c r="BU129" s="93"/>
      <c r="BV129" s="93"/>
      <c r="BW129" s="93"/>
      <c r="BX129" s="93"/>
      <c r="BY129" s="93"/>
      <c r="BZ129" s="93"/>
      <c r="CA129" s="93"/>
      <c r="CB129" s="93"/>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row>
    <row r="130" spans="1:152" s="43" customFormat="1" ht="81" customHeight="1">
      <c r="A130" s="76" t="s">
        <v>344</v>
      </c>
      <c r="B130" s="74" t="s">
        <v>345</v>
      </c>
      <c r="C130" s="74" t="s">
        <v>254</v>
      </c>
      <c r="D130" s="74"/>
      <c r="E130" s="74"/>
      <c r="F130" s="74"/>
      <c r="G130" s="74"/>
      <c r="H130" s="74"/>
      <c r="I130" s="74"/>
      <c r="J130" s="74"/>
      <c r="K130" s="74"/>
      <c r="L130" s="74"/>
      <c r="M130" s="74"/>
      <c r="N130" s="74"/>
      <c r="O130" s="74"/>
      <c r="P130" s="74"/>
      <c r="Q130" s="74"/>
      <c r="R130" s="74"/>
      <c r="S130" s="74"/>
      <c r="T130" s="74"/>
      <c r="U130" s="74"/>
      <c r="V130" s="74"/>
      <c r="W130" s="74"/>
      <c r="X130" s="75"/>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row>
    <row r="131" spans="1:133" s="36" customFormat="1" ht="12">
      <c r="A131" s="121" t="s">
        <v>343</v>
      </c>
      <c r="B131" s="35"/>
      <c r="C131" s="35"/>
      <c r="D131" s="35"/>
      <c r="E131" s="35"/>
      <c r="F131" s="35"/>
      <c r="G131" s="35"/>
      <c r="H131" s="35"/>
      <c r="I131" s="35"/>
      <c r="M131" s="35"/>
      <c r="N131" s="35"/>
      <c r="O131" s="35"/>
      <c r="P131" s="35"/>
      <c r="Q131" s="35"/>
      <c r="R131" s="35"/>
      <c r="S131" s="35"/>
      <c r="T131" s="35"/>
      <c r="U131" s="35"/>
      <c r="V131" s="35"/>
      <c r="W131" s="35"/>
      <c r="X131" s="111" t="s">
        <v>463</v>
      </c>
      <c r="Y131" s="111" t="s">
        <v>464</v>
      </c>
      <c r="Z131" s="111" t="s">
        <v>465</v>
      </c>
      <c r="AA131" s="93" t="s">
        <v>496</v>
      </c>
      <c r="AB131" s="93"/>
      <c r="AC131" s="93"/>
      <c r="AD131" s="93"/>
      <c r="AE131" s="93"/>
      <c r="AF131" s="93"/>
      <c r="AG131" s="93"/>
      <c r="AH131" s="93"/>
      <c r="AI131" s="93"/>
      <c r="AJ131" s="93"/>
      <c r="AK131" s="93"/>
      <c r="AL131" s="93"/>
      <c r="AM131" s="93"/>
      <c r="AN131" s="93"/>
      <c r="AO131" s="93"/>
      <c r="AP131" s="93"/>
      <c r="AQ131" s="93"/>
      <c r="AR131" s="93"/>
      <c r="AS131" s="93"/>
      <c r="AT131" s="93"/>
      <c r="AU131" s="93"/>
      <c r="AV131" s="93"/>
      <c r="AW131" s="93"/>
      <c r="AX131" s="93"/>
      <c r="AY131" s="93"/>
      <c r="AZ131" s="93"/>
      <c r="BA131" s="93"/>
      <c r="BB131" s="93"/>
      <c r="BC131" s="93"/>
      <c r="BD131" s="93"/>
      <c r="BE131" s="93"/>
      <c r="BF131" s="93"/>
      <c r="BG131" s="93"/>
      <c r="BH131" s="93"/>
      <c r="BI131" s="93"/>
      <c r="BJ131" s="93"/>
      <c r="BK131" s="93"/>
      <c r="BL131" s="93"/>
      <c r="BM131" s="93"/>
      <c r="BN131" s="93"/>
      <c r="BO131" s="93"/>
      <c r="BP131" s="93"/>
      <c r="BQ131" s="93"/>
      <c r="BR131" s="93"/>
      <c r="BS131" s="93"/>
      <c r="BT131" s="93"/>
      <c r="BU131" s="93"/>
      <c r="BV131" s="93"/>
      <c r="BW131" s="93"/>
      <c r="BX131" s="93"/>
      <c r="BY131" s="93"/>
      <c r="BZ131" s="93"/>
      <c r="CA131" s="93"/>
      <c r="CB131" s="93"/>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11"/>
      <c r="DK131" s="11"/>
      <c r="DL131" s="11"/>
      <c r="DM131" s="11"/>
      <c r="DN131" s="11"/>
      <c r="DO131" s="11"/>
      <c r="DP131" s="11"/>
      <c r="DQ131" s="11"/>
      <c r="DR131" s="11"/>
      <c r="DS131" s="11"/>
      <c r="DT131" s="11"/>
      <c r="DU131" s="11"/>
      <c r="DV131" s="11"/>
      <c r="DW131" s="11"/>
      <c r="DX131" s="11"/>
      <c r="DY131" s="11"/>
      <c r="DZ131" s="11"/>
      <c r="EA131" s="11"/>
      <c r="EB131" s="11"/>
      <c r="EC131" s="11"/>
    </row>
    <row r="132" spans="1:152" s="10" customFormat="1" ht="12">
      <c r="A132" s="10" t="s">
        <v>258</v>
      </c>
      <c r="B132" s="74">
        <f>B68+B74+B81+B88+B98+B106</f>
        <v>7650</v>
      </c>
      <c r="C132" s="74">
        <f aca="true" t="shared" si="43" ref="C132:O132">C68+C74+C81+C88+C98+C106</f>
        <v>5430</v>
      </c>
      <c r="D132" s="74">
        <f t="shared" si="43"/>
        <v>40235</v>
      </c>
      <c r="E132" s="74">
        <f>E68+E74+E81+E88+E98+E106</f>
        <v>6819</v>
      </c>
      <c r="F132" s="74">
        <f t="shared" si="43"/>
        <v>26654</v>
      </c>
      <c r="G132" s="74">
        <f t="shared" si="43"/>
        <v>11325</v>
      </c>
      <c r="H132" s="74">
        <f t="shared" si="43"/>
        <v>16567</v>
      </c>
      <c r="I132" s="74">
        <f t="shared" si="43"/>
        <v>8062</v>
      </c>
      <c r="J132" s="74">
        <f t="shared" si="43"/>
        <v>99700</v>
      </c>
      <c r="K132" s="74">
        <f t="shared" si="43"/>
        <v>3315</v>
      </c>
      <c r="L132" s="74">
        <f t="shared" si="43"/>
        <v>13838</v>
      </c>
      <c r="M132" s="74">
        <f>M68+M74+M81+M88+M98+M106</f>
        <v>32806</v>
      </c>
      <c r="N132" s="74">
        <f t="shared" si="43"/>
        <v>15488</v>
      </c>
      <c r="O132" s="74">
        <f t="shared" si="43"/>
        <v>9000</v>
      </c>
      <c r="P132" s="74">
        <v>1500</v>
      </c>
      <c r="Q132" s="74">
        <f aca="true" t="shared" si="44" ref="Q132:W132">Q68+Q74+Q81+Q88+Q98+Q106</f>
        <v>88860</v>
      </c>
      <c r="R132" s="74">
        <f t="shared" si="44"/>
        <v>490</v>
      </c>
      <c r="S132" s="74">
        <f t="shared" si="44"/>
        <v>53250</v>
      </c>
      <c r="T132" s="74">
        <f t="shared" si="44"/>
        <v>55973.01</v>
      </c>
      <c r="U132" s="74">
        <f t="shared" si="44"/>
        <v>980</v>
      </c>
      <c r="V132" s="74">
        <f t="shared" si="44"/>
        <v>4754</v>
      </c>
      <c r="W132" s="74">
        <f t="shared" si="44"/>
        <v>450</v>
      </c>
      <c r="X132" s="186">
        <f>AVERAGE(B132:T132)</f>
        <v>26155.895263157894</v>
      </c>
      <c r="Y132" s="186">
        <f>MIN(B132:T132)</f>
        <v>490</v>
      </c>
      <c r="Z132" s="186">
        <f>MAX(B132:T132)</f>
        <v>99700</v>
      </c>
      <c r="AA132" s="93">
        <f>STDEV(B132:T132)</f>
        <v>29192.692268720333</v>
      </c>
      <c r="AB132" s="93"/>
      <c r="AC132" s="93"/>
      <c r="AD132" s="93"/>
      <c r="AE132" s="93"/>
      <c r="AF132" s="93"/>
      <c r="AG132" s="93"/>
      <c r="AH132" s="93"/>
      <c r="AI132" s="93"/>
      <c r="AJ132" s="93"/>
      <c r="AK132" s="93"/>
      <c r="AL132" s="93"/>
      <c r="AM132" s="93"/>
      <c r="AN132" s="93"/>
      <c r="AO132" s="93"/>
      <c r="AP132" s="93"/>
      <c r="AQ132" s="93"/>
      <c r="AR132" s="93"/>
      <c r="AS132" s="93"/>
      <c r="AT132" s="93"/>
      <c r="AU132" s="93"/>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3"/>
      <c r="BT132" s="93"/>
      <c r="BU132" s="93"/>
      <c r="BV132" s="93"/>
      <c r="BW132" s="93"/>
      <c r="BX132" s="93"/>
      <c r="BY132" s="93"/>
      <c r="BZ132" s="93"/>
      <c r="CA132" s="93"/>
      <c r="CB132" s="93"/>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row>
    <row r="133" spans="1:152" s="141" customFormat="1" ht="12">
      <c r="A133" s="141" t="s">
        <v>259</v>
      </c>
      <c r="B133" s="156">
        <f aca="true" t="shared" si="45" ref="B133:W133">B132/B28</f>
        <v>23.68421052631579</v>
      </c>
      <c r="C133" s="156">
        <f t="shared" si="45"/>
        <v>13.575</v>
      </c>
      <c r="D133" s="156">
        <f t="shared" si="45"/>
        <v>8.94111111111111</v>
      </c>
      <c r="E133" s="156">
        <f t="shared" si="45"/>
        <v>32.47142857142857</v>
      </c>
      <c r="F133" s="156">
        <f t="shared" si="45"/>
        <v>8.329375</v>
      </c>
      <c r="G133" s="156">
        <f t="shared" si="45"/>
        <v>4.118181818181818</v>
      </c>
      <c r="H133" s="156">
        <f t="shared" si="45"/>
        <v>4.733428571428571</v>
      </c>
      <c r="I133" s="156">
        <f t="shared" si="45"/>
        <v>10.0775</v>
      </c>
      <c r="J133" s="156">
        <f t="shared" si="45"/>
        <v>4.473660594094947</v>
      </c>
      <c r="K133" s="156">
        <f t="shared" si="45"/>
        <v>0.14874809297316702</v>
      </c>
      <c r="L133" s="156">
        <f t="shared" si="45"/>
        <v>0.6209279368213229</v>
      </c>
      <c r="M133" s="156">
        <f t="shared" si="45"/>
        <v>36.45111111111111</v>
      </c>
      <c r="N133" s="156">
        <f t="shared" si="45"/>
        <v>6.1952</v>
      </c>
      <c r="O133" s="156">
        <f t="shared" si="45"/>
        <v>37.5</v>
      </c>
      <c r="P133" s="156">
        <f t="shared" si="45"/>
        <v>8.333333333333334</v>
      </c>
      <c r="Q133" s="156">
        <f t="shared" si="45"/>
        <v>22.215</v>
      </c>
      <c r="R133" s="156">
        <f t="shared" si="45"/>
        <v>0.5444444444444444</v>
      </c>
      <c r="S133" s="156">
        <f t="shared" si="45"/>
        <v>97.52747252747253</v>
      </c>
      <c r="T133" s="156">
        <f t="shared" si="45"/>
        <v>144.2603350515464</v>
      </c>
      <c r="U133" s="156">
        <f t="shared" si="45"/>
        <v>0.98</v>
      </c>
      <c r="V133" s="156">
        <f t="shared" si="45"/>
        <v>52.82222222222222</v>
      </c>
      <c r="W133" s="156">
        <f t="shared" si="45"/>
        <v>0.45</v>
      </c>
      <c r="X133" s="186">
        <f>AVERAGE(B133:T133)</f>
        <v>24.431603615277005</v>
      </c>
      <c r="Y133" s="186">
        <f>MIN(B133:T133)</f>
        <v>0.14874809297316702</v>
      </c>
      <c r="Z133" s="186">
        <f>MAX(B133:T133)</f>
        <v>144.2603350515464</v>
      </c>
      <c r="AA133" s="93">
        <f aca="true" t="shared" si="46" ref="AA133:AA142">STDEV(B133:T133)</f>
        <v>36.83923903190024</v>
      </c>
      <c r="AB133" s="93"/>
      <c r="AC133" s="93"/>
      <c r="AD133" s="93"/>
      <c r="AE133" s="93"/>
      <c r="AF133" s="93"/>
      <c r="AG133" s="93"/>
      <c r="AH133" s="93"/>
      <c r="AI133" s="93"/>
      <c r="AJ133" s="93"/>
      <c r="AK133" s="93"/>
      <c r="AL133" s="93"/>
      <c r="AM133" s="93"/>
      <c r="AN133" s="93"/>
      <c r="AO133" s="93"/>
      <c r="AP133" s="93"/>
      <c r="AQ133" s="93"/>
      <c r="AR133" s="93"/>
      <c r="AS133" s="93"/>
      <c r="AT133" s="93"/>
      <c r="AU133" s="93"/>
      <c r="AV133" s="93"/>
      <c r="AW133" s="93"/>
      <c r="AX133" s="93"/>
      <c r="AY133" s="93"/>
      <c r="AZ133" s="93"/>
      <c r="BA133" s="93"/>
      <c r="BB133" s="93"/>
      <c r="BC133" s="93"/>
      <c r="BD133" s="93"/>
      <c r="BE133" s="93"/>
      <c r="BF133" s="93"/>
      <c r="BG133" s="93"/>
      <c r="BH133" s="93"/>
      <c r="BI133" s="93"/>
      <c r="BJ133" s="93"/>
      <c r="BK133" s="93"/>
      <c r="BL133" s="93"/>
      <c r="BM133" s="93"/>
      <c r="BN133" s="93"/>
      <c r="BO133" s="93"/>
      <c r="BP133" s="93"/>
      <c r="BQ133" s="93"/>
      <c r="BR133" s="93"/>
      <c r="BS133" s="93"/>
      <c r="BT133" s="93"/>
      <c r="BU133" s="93"/>
      <c r="BV133" s="93"/>
      <c r="BW133" s="93"/>
      <c r="BX133" s="93"/>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row>
    <row r="134" spans="1:152" s="10" customFormat="1" ht="12">
      <c r="A134" s="10" t="s">
        <v>260</v>
      </c>
      <c r="B134" s="74">
        <f aca="true" t="shared" si="47" ref="B134:O134">B132/B51</f>
        <v>34.45945945945946</v>
      </c>
      <c r="C134" s="74">
        <f t="shared" si="47"/>
        <v>31.941176470588236</v>
      </c>
      <c r="D134" s="74">
        <f t="shared" si="47"/>
        <v>65</v>
      </c>
      <c r="E134" s="74">
        <f>E132/E51</f>
        <v>61.99090909090909</v>
      </c>
      <c r="F134" s="74">
        <f t="shared" si="47"/>
        <v>66.635</v>
      </c>
      <c r="G134" s="74">
        <f t="shared" si="47"/>
        <v>56.625</v>
      </c>
      <c r="H134" s="74">
        <f t="shared" si="47"/>
        <v>57.12758620689655</v>
      </c>
      <c r="I134" s="74">
        <f t="shared" si="47"/>
        <v>40.31</v>
      </c>
      <c r="J134" s="74">
        <f t="shared" si="47"/>
        <v>95.9114959114959</v>
      </c>
      <c r="K134" s="74">
        <f t="shared" si="47"/>
        <v>42.71907216494846</v>
      </c>
      <c r="L134" s="74">
        <f t="shared" si="47"/>
        <v>31.84150578706367</v>
      </c>
      <c r="M134" s="74">
        <f t="shared" si="47"/>
        <v>140.1965811965812</v>
      </c>
      <c r="N134" s="74">
        <f t="shared" si="47"/>
        <v>140.8</v>
      </c>
      <c r="O134" s="74">
        <f t="shared" si="47"/>
        <v>125</v>
      </c>
      <c r="P134" s="74">
        <f>P132/P51</f>
        <v>46.875</v>
      </c>
      <c r="Q134" s="74" t="e">
        <f>Q132/Q51</f>
        <v>#DIV/0!</v>
      </c>
      <c r="R134" s="74">
        <f>R132/R51</f>
        <v>19.6</v>
      </c>
      <c r="S134" s="74"/>
      <c r="T134" s="74"/>
      <c r="U134" s="74" t="e">
        <f>U132/U51</f>
        <v>#DIV/0!</v>
      </c>
      <c r="V134" s="74" t="e">
        <f>V132/V51</f>
        <v>#DIV/0!</v>
      </c>
      <c r="W134" s="74">
        <f>W132/W51</f>
        <v>18</v>
      </c>
      <c r="X134" s="186" t="e">
        <f>AVERAGE(B134:T134)</f>
        <v>#DIV/0!</v>
      </c>
      <c r="Y134" s="186" t="e">
        <f>MIN(B134:T134)</f>
        <v>#DIV/0!</v>
      </c>
      <c r="Z134" s="186" t="e">
        <f>MAX(B134:T134)</f>
        <v>#DIV/0!</v>
      </c>
      <c r="AA134" s="93" t="e">
        <f t="shared" si="46"/>
        <v>#DIV/0!</v>
      </c>
      <c r="AB134" s="93"/>
      <c r="AC134" s="93"/>
      <c r="AD134" s="93"/>
      <c r="AE134" s="93"/>
      <c r="AF134" s="93"/>
      <c r="AG134" s="93"/>
      <c r="AH134" s="93"/>
      <c r="AI134" s="93"/>
      <c r="AJ134" s="93"/>
      <c r="AK134" s="93"/>
      <c r="AL134" s="93"/>
      <c r="AM134" s="93"/>
      <c r="AN134" s="93"/>
      <c r="AO134" s="93"/>
      <c r="AP134" s="93"/>
      <c r="AQ134" s="93"/>
      <c r="AR134" s="93"/>
      <c r="AS134" s="93"/>
      <c r="AT134" s="93"/>
      <c r="AU134" s="93"/>
      <c r="AV134" s="93"/>
      <c r="AW134" s="93"/>
      <c r="AX134" s="93"/>
      <c r="AY134" s="93"/>
      <c r="AZ134" s="93"/>
      <c r="BA134" s="93"/>
      <c r="BB134" s="93"/>
      <c r="BC134" s="93"/>
      <c r="BD134" s="93"/>
      <c r="BE134" s="93"/>
      <c r="BF134" s="93"/>
      <c r="BG134" s="93"/>
      <c r="BH134" s="93"/>
      <c r="BI134" s="93"/>
      <c r="BJ134" s="93"/>
      <c r="BK134" s="93"/>
      <c r="BL134" s="93"/>
      <c r="BM134" s="93"/>
      <c r="BN134" s="93"/>
      <c r="BO134" s="93"/>
      <c r="BP134" s="93"/>
      <c r="BQ134" s="93"/>
      <c r="BR134" s="93"/>
      <c r="BS134" s="93"/>
      <c r="BT134" s="93"/>
      <c r="BU134" s="93"/>
      <c r="BV134" s="93"/>
      <c r="BW134" s="93"/>
      <c r="BX134" s="93"/>
      <c r="BY134" s="93"/>
      <c r="BZ134" s="93"/>
      <c r="CA134" s="93"/>
      <c r="CB134" s="93"/>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row>
    <row r="135" spans="1:152" s="10" customFormat="1" ht="12">
      <c r="A135" s="10" t="s">
        <v>261</v>
      </c>
      <c r="B135" s="74">
        <f aca="true" t="shared" si="48" ref="B135:O135">B132/B54</f>
        <v>19.125</v>
      </c>
      <c r="C135" s="74">
        <f t="shared" si="48"/>
        <v>17.68729641693811</v>
      </c>
      <c r="D135" s="74">
        <f t="shared" si="48"/>
        <v>36.11759425493717</v>
      </c>
      <c r="E135" s="74">
        <f>E132/E54</f>
        <v>56.35537190082645</v>
      </c>
      <c r="F135" s="74">
        <f t="shared" si="48"/>
        <v>38.91094890510949</v>
      </c>
      <c r="G135" s="74">
        <f t="shared" si="48"/>
        <v>37.75</v>
      </c>
      <c r="H135" s="74">
        <f t="shared" si="48"/>
        <v>37.652272727272724</v>
      </c>
      <c r="I135" s="74">
        <f t="shared" si="48"/>
        <v>22.394444444444446</v>
      </c>
      <c r="J135" s="74">
        <f t="shared" si="48"/>
        <v>47.95574795574795</v>
      </c>
      <c r="K135" s="74">
        <f t="shared" si="48"/>
        <v>21.35953608247423</v>
      </c>
      <c r="L135" s="74">
        <f t="shared" si="48"/>
        <v>15.920752893531835</v>
      </c>
      <c r="M135" s="74">
        <f t="shared" si="48"/>
        <v>73.7876743139901</v>
      </c>
      <c r="N135" s="74">
        <f t="shared" si="48"/>
        <v>74.10526315789474</v>
      </c>
      <c r="O135" s="74">
        <f t="shared" si="48"/>
        <v>66.17647058823529</v>
      </c>
      <c r="P135" s="74">
        <f>P132/P54</f>
        <v>26.31578947368421</v>
      </c>
      <c r="Q135" s="74" t="e">
        <f>Q132/Q54</f>
        <v>#DIV/0!</v>
      </c>
      <c r="R135" s="74">
        <f>R132/R54</f>
        <v>9.8</v>
      </c>
      <c r="S135" s="74"/>
      <c r="T135" s="74"/>
      <c r="U135" s="74" t="e">
        <f>U132/U54</f>
        <v>#DIV/0!</v>
      </c>
      <c r="V135" s="74" t="e">
        <f>V132/V54</f>
        <v>#DIV/0!</v>
      </c>
      <c r="W135" s="74" t="e">
        <f>W132/W54</f>
        <v>#DIV/0!</v>
      </c>
      <c r="X135" s="186" t="e">
        <f>AVERAGE(B135:T135)</f>
        <v>#DIV/0!</v>
      </c>
      <c r="Y135" s="186" t="e">
        <f>MIN(B135:T135)</f>
        <v>#DIV/0!</v>
      </c>
      <c r="Z135" s="186" t="e">
        <f>MAX(B135:T135)</f>
        <v>#DIV/0!</v>
      </c>
      <c r="AA135" s="93" t="e">
        <f t="shared" si="46"/>
        <v>#DIV/0!</v>
      </c>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3"/>
      <c r="BM135" s="93"/>
      <c r="BN135" s="93"/>
      <c r="BO135" s="93"/>
      <c r="BP135" s="93"/>
      <c r="BQ135" s="93"/>
      <c r="BR135" s="93"/>
      <c r="BS135" s="93"/>
      <c r="BT135" s="93"/>
      <c r="BU135" s="93"/>
      <c r="BV135" s="93"/>
      <c r="BW135" s="93"/>
      <c r="BX135" s="93"/>
      <c r="BY135" s="93"/>
      <c r="BZ135" s="93"/>
      <c r="CA135" s="93"/>
      <c r="CB135" s="93"/>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row>
    <row r="136" spans="1:152" s="43" customFormat="1" ht="12.75" customHeight="1">
      <c r="A136" s="76"/>
      <c r="B136" s="74"/>
      <c r="C136" s="74"/>
      <c r="D136" s="74"/>
      <c r="E136" s="74"/>
      <c r="F136" s="74"/>
      <c r="G136" s="74"/>
      <c r="H136" s="74"/>
      <c r="I136" s="74"/>
      <c r="J136" s="75"/>
      <c r="K136" s="75"/>
      <c r="L136" s="75"/>
      <c r="M136" s="74"/>
      <c r="N136" s="74"/>
      <c r="O136" s="74"/>
      <c r="P136" s="74"/>
      <c r="Q136" s="74"/>
      <c r="R136" s="74"/>
      <c r="S136" s="74"/>
      <c r="T136" s="74"/>
      <c r="U136" s="74"/>
      <c r="V136" s="74"/>
      <c r="W136" s="74"/>
      <c r="X136" s="186"/>
      <c r="Y136" s="186"/>
      <c r="Z136" s="186"/>
      <c r="AA136" s="93"/>
      <c r="AB136" s="93"/>
      <c r="AC136" s="93"/>
      <c r="AD136" s="93"/>
      <c r="AE136" s="93"/>
      <c r="AF136" s="93"/>
      <c r="AG136" s="93"/>
      <c r="AH136" s="93"/>
      <c r="AI136" s="93"/>
      <c r="AJ136" s="93"/>
      <c r="AK136" s="93"/>
      <c r="AL136" s="93"/>
      <c r="AM136" s="93"/>
      <c r="AN136" s="93"/>
      <c r="AO136" s="93"/>
      <c r="AP136" s="93"/>
      <c r="AQ136" s="93"/>
      <c r="AR136" s="93"/>
      <c r="AS136" s="93"/>
      <c r="AT136" s="93"/>
      <c r="AU136" s="93"/>
      <c r="AV136" s="93"/>
      <c r="AW136" s="93"/>
      <c r="AX136" s="93"/>
      <c r="AY136" s="93"/>
      <c r="AZ136" s="93"/>
      <c r="BA136" s="93"/>
      <c r="BB136" s="93"/>
      <c r="BC136" s="93"/>
      <c r="BD136" s="93"/>
      <c r="BE136" s="93"/>
      <c r="BF136" s="93"/>
      <c r="BG136" s="93"/>
      <c r="BH136" s="93"/>
      <c r="BI136" s="93"/>
      <c r="BJ136" s="93"/>
      <c r="BK136" s="93"/>
      <c r="BL136" s="93"/>
      <c r="BM136" s="93"/>
      <c r="BN136" s="93"/>
      <c r="BO136" s="93"/>
      <c r="BP136" s="93"/>
      <c r="BQ136" s="93"/>
      <c r="BR136" s="93"/>
      <c r="BS136" s="93"/>
      <c r="BT136" s="93"/>
      <c r="BU136" s="93"/>
      <c r="BV136" s="93"/>
      <c r="BW136" s="93"/>
      <c r="BX136" s="93"/>
      <c r="BY136" s="93"/>
      <c r="BZ136" s="93"/>
      <c r="CA136" s="93"/>
      <c r="CB136" s="93"/>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row>
    <row r="137" spans="1:133" s="36" customFormat="1" ht="12">
      <c r="A137" s="121" t="s">
        <v>363</v>
      </c>
      <c r="B137" s="35"/>
      <c r="C137" s="35"/>
      <c r="D137" s="35"/>
      <c r="E137" s="35"/>
      <c r="F137" s="35"/>
      <c r="G137" s="35"/>
      <c r="H137" s="35"/>
      <c r="I137" s="35"/>
      <c r="M137" s="35"/>
      <c r="N137" s="35"/>
      <c r="O137" s="35"/>
      <c r="P137" s="35"/>
      <c r="Q137" s="35"/>
      <c r="R137" s="35"/>
      <c r="S137" s="35"/>
      <c r="T137" s="35"/>
      <c r="U137" s="35"/>
      <c r="V137" s="35"/>
      <c r="W137" s="35"/>
      <c r="X137" s="186"/>
      <c r="Y137" s="186"/>
      <c r="Z137" s="186"/>
      <c r="AA137" s="93"/>
      <c r="AB137" s="93"/>
      <c r="AC137" s="93"/>
      <c r="AD137" s="93"/>
      <c r="AE137" s="93"/>
      <c r="AF137" s="93"/>
      <c r="AG137" s="93"/>
      <c r="AH137" s="93"/>
      <c r="AI137" s="93"/>
      <c r="AJ137" s="93"/>
      <c r="AK137" s="93"/>
      <c r="AL137" s="93"/>
      <c r="AM137" s="93"/>
      <c r="AN137" s="93"/>
      <c r="AO137" s="93"/>
      <c r="AP137" s="93"/>
      <c r="AQ137" s="93"/>
      <c r="AR137" s="93"/>
      <c r="AS137" s="93"/>
      <c r="AT137" s="93"/>
      <c r="AU137" s="93"/>
      <c r="AV137" s="93"/>
      <c r="AW137" s="93"/>
      <c r="AX137" s="93"/>
      <c r="AY137" s="93"/>
      <c r="AZ137" s="93"/>
      <c r="BA137" s="93"/>
      <c r="BB137" s="93"/>
      <c r="BC137" s="93"/>
      <c r="BD137" s="93"/>
      <c r="BE137" s="93"/>
      <c r="BF137" s="93"/>
      <c r="BG137" s="93"/>
      <c r="BH137" s="93"/>
      <c r="BI137" s="93"/>
      <c r="BJ137" s="93"/>
      <c r="BK137" s="93"/>
      <c r="BL137" s="93"/>
      <c r="BM137" s="93"/>
      <c r="BN137" s="93"/>
      <c r="BO137" s="93"/>
      <c r="BP137" s="93"/>
      <c r="BQ137" s="93"/>
      <c r="BR137" s="93"/>
      <c r="BS137" s="93"/>
      <c r="BT137" s="93"/>
      <c r="BU137" s="93"/>
      <c r="BV137" s="93"/>
      <c r="BW137" s="93"/>
      <c r="BX137" s="93"/>
      <c r="BY137" s="93"/>
      <c r="BZ137" s="93"/>
      <c r="CA137" s="93"/>
      <c r="CB137" s="93"/>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11"/>
      <c r="DK137" s="11"/>
      <c r="DL137" s="11"/>
      <c r="DM137" s="11"/>
      <c r="DN137" s="11"/>
      <c r="DO137" s="11"/>
      <c r="DP137" s="11"/>
      <c r="DQ137" s="11"/>
      <c r="DR137" s="11"/>
      <c r="DS137" s="11"/>
      <c r="DT137" s="11"/>
      <c r="DU137" s="11"/>
      <c r="DV137" s="11"/>
      <c r="DW137" s="11"/>
      <c r="DX137" s="11"/>
      <c r="DY137" s="11"/>
      <c r="DZ137" s="11"/>
      <c r="EA137" s="11"/>
      <c r="EB137" s="11"/>
      <c r="EC137" s="11"/>
    </row>
    <row r="138" spans="1:152" s="10" customFormat="1" ht="11.25" customHeight="1">
      <c r="A138" s="74" t="s">
        <v>262</v>
      </c>
      <c r="B138" s="74">
        <f>B128+B120+B115+B111</f>
        <v>487.76000000000005</v>
      </c>
      <c r="C138" s="74">
        <f aca="true" t="shared" si="49" ref="C138:O138">C128+C120+C115+C111</f>
        <v>313.56000000000006</v>
      </c>
      <c r="D138" s="74">
        <f>D128+D120+D115+D111</f>
        <v>15200</v>
      </c>
      <c r="E138" s="74">
        <f>E128+E120+E115+E111</f>
        <v>13094</v>
      </c>
      <c r="F138" s="74">
        <f t="shared" si="49"/>
        <v>0</v>
      </c>
      <c r="G138" s="74">
        <f t="shared" si="49"/>
        <v>0</v>
      </c>
      <c r="H138" s="74">
        <f t="shared" si="49"/>
        <v>0</v>
      </c>
      <c r="I138" s="74">
        <f t="shared" si="49"/>
        <v>10375.75</v>
      </c>
      <c r="J138" s="74">
        <f t="shared" si="49"/>
        <v>0</v>
      </c>
      <c r="K138" s="74">
        <f t="shared" si="49"/>
        <v>0</v>
      </c>
      <c r="L138" s="74">
        <f t="shared" si="49"/>
        <v>0</v>
      </c>
      <c r="M138" s="74">
        <f t="shared" si="49"/>
        <v>10154</v>
      </c>
      <c r="N138" s="74">
        <f t="shared" si="49"/>
        <v>2112</v>
      </c>
      <c r="O138" s="74">
        <f t="shared" si="49"/>
        <v>0</v>
      </c>
      <c r="P138" s="74">
        <v>11217</v>
      </c>
      <c r="Q138" s="74">
        <f aca="true" t="shared" si="50" ref="Q138:W138">Q128+Q120+Q115+Q111</f>
        <v>188874</v>
      </c>
      <c r="R138" s="74">
        <f t="shared" si="50"/>
        <v>6210</v>
      </c>
      <c r="S138" s="74">
        <f t="shared" si="50"/>
        <v>56588.2</v>
      </c>
      <c r="T138" s="74">
        <f t="shared" si="50"/>
        <v>65607.06</v>
      </c>
      <c r="U138" s="74">
        <f t="shared" si="50"/>
        <v>10000</v>
      </c>
      <c r="V138" s="74">
        <f t="shared" si="50"/>
        <v>19565.6</v>
      </c>
      <c r="W138" s="74">
        <f t="shared" si="50"/>
        <v>4230</v>
      </c>
      <c r="X138" s="186">
        <f>AVERAGE(B138:T138)</f>
        <v>20012.28052631579</v>
      </c>
      <c r="Y138" s="186">
        <f>MIN(B138:Q138)</f>
        <v>0</v>
      </c>
      <c r="Z138" s="186">
        <f>MAX(B138:T138)</f>
        <v>188874</v>
      </c>
      <c r="AA138" s="93">
        <f t="shared" si="46"/>
        <v>44940.081846351626</v>
      </c>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3"/>
      <c r="BB138" s="93"/>
      <c r="BC138" s="93"/>
      <c r="BD138" s="93"/>
      <c r="BE138" s="93"/>
      <c r="BF138" s="93"/>
      <c r="BG138" s="93"/>
      <c r="BH138" s="93"/>
      <c r="BI138" s="93"/>
      <c r="BJ138" s="93"/>
      <c r="BK138" s="93"/>
      <c r="BL138" s="93"/>
      <c r="BM138" s="93"/>
      <c r="BN138" s="93"/>
      <c r="BO138" s="93"/>
      <c r="BP138" s="93"/>
      <c r="BQ138" s="93"/>
      <c r="BR138" s="93"/>
      <c r="BS138" s="93"/>
      <c r="BT138" s="93"/>
      <c r="BU138" s="93"/>
      <c r="BV138" s="93"/>
      <c r="BW138" s="93"/>
      <c r="BX138" s="93"/>
      <c r="BY138" s="93"/>
      <c r="BZ138" s="93"/>
      <c r="CA138" s="93"/>
      <c r="CB138" s="93"/>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row>
    <row r="139" spans="1:152" s="43" customFormat="1" ht="12.75" customHeight="1">
      <c r="A139" s="76"/>
      <c r="B139" s="74"/>
      <c r="C139" s="74"/>
      <c r="D139" s="74"/>
      <c r="E139" s="74"/>
      <c r="F139" s="74"/>
      <c r="G139" s="74"/>
      <c r="H139" s="74"/>
      <c r="I139" s="74"/>
      <c r="J139" s="75"/>
      <c r="K139" s="75"/>
      <c r="L139" s="75"/>
      <c r="M139" s="74"/>
      <c r="N139" s="74"/>
      <c r="O139" s="74"/>
      <c r="P139" s="74"/>
      <c r="Q139" s="74"/>
      <c r="R139" s="74"/>
      <c r="S139" s="74"/>
      <c r="T139" s="74"/>
      <c r="U139" s="74"/>
      <c r="V139" s="74"/>
      <c r="W139" s="74"/>
      <c r="X139" s="186"/>
      <c r="Y139" s="186"/>
      <c r="Z139" s="186"/>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3"/>
      <c r="BB139" s="93"/>
      <c r="BC139" s="93"/>
      <c r="BD139" s="93"/>
      <c r="BE139" s="93"/>
      <c r="BF139" s="93"/>
      <c r="BG139" s="93"/>
      <c r="BH139" s="93"/>
      <c r="BI139" s="93"/>
      <c r="BJ139" s="93"/>
      <c r="BK139" s="93"/>
      <c r="BL139" s="93"/>
      <c r="BM139" s="93"/>
      <c r="BN139" s="93"/>
      <c r="BO139" s="93"/>
      <c r="BP139" s="93"/>
      <c r="BQ139" s="93"/>
      <c r="BR139" s="93"/>
      <c r="BS139" s="93"/>
      <c r="BT139" s="93"/>
      <c r="BU139" s="93"/>
      <c r="BV139" s="93"/>
      <c r="BW139" s="93"/>
      <c r="BX139" s="93"/>
      <c r="BY139" s="93"/>
      <c r="BZ139" s="93"/>
      <c r="CA139" s="93"/>
      <c r="CB139" s="93"/>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row>
    <row r="140" spans="1:133" s="155" customFormat="1" ht="12">
      <c r="A140" s="154" t="s">
        <v>362</v>
      </c>
      <c r="B140" s="166"/>
      <c r="C140" s="166"/>
      <c r="D140" s="166"/>
      <c r="E140" s="166"/>
      <c r="F140" s="166"/>
      <c r="G140" s="166"/>
      <c r="H140" s="166"/>
      <c r="I140" s="166"/>
      <c r="M140" s="166"/>
      <c r="N140" s="166"/>
      <c r="O140" s="166"/>
      <c r="P140" s="166"/>
      <c r="Q140" s="166"/>
      <c r="R140" s="166"/>
      <c r="S140" s="166"/>
      <c r="T140" s="166"/>
      <c r="U140" s="166"/>
      <c r="V140" s="166"/>
      <c r="W140" s="166"/>
      <c r="X140" s="186"/>
      <c r="Y140" s="186"/>
      <c r="Z140" s="186"/>
      <c r="AA140" s="93"/>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c r="BQ140" s="160"/>
      <c r="BR140" s="160"/>
      <c r="BS140" s="160"/>
      <c r="BT140" s="160"/>
      <c r="BU140" s="160"/>
      <c r="BV140" s="160"/>
      <c r="BW140" s="160"/>
      <c r="BX140" s="160"/>
      <c r="BY140" s="160"/>
      <c r="BZ140" s="160"/>
      <c r="CA140" s="160"/>
      <c r="CB140" s="160"/>
      <c r="CC140" s="160"/>
      <c r="CD140" s="160"/>
      <c r="CE140" s="160"/>
      <c r="CF140" s="160"/>
      <c r="CG140" s="160"/>
      <c r="CH140" s="160"/>
      <c r="CI140" s="160"/>
      <c r="CJ140" s="160"/>
      <c r="CK140" s="160"/>
      <c r="CL140" s="160"/>
      <c r="CM140" s="160"/>
      <c r="CN140" s="160"/>
      <c r="CO140" s="160"/>
      <c r="CP140" s="160"/>
      <c r="CQ140" s="160"/>
      <c r="CR140" s="160"/>
      <c r="CS140" s="160"/>
      <c r="CT140" s="160"/>
      <c r="CU140" s="160"/>
      <c r="CV140" s="160"/>
      <c r="CW140" s="160"/>
      <c r="CX140" s="160"/>
      <c r="CY140" s="160"/>
      <c r="CZ140" s="160"/>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row>
    <row r="141" spans="1:152" s="40" customFormat="1" ht="11.25" customHeight="1">
      <c r="A141" s="44" t="s">
        <v>262</v>
      </c>
      <c r="B141" s="44">
        <f>B138+B132+B36</f>
        <v>8137.76</v>
      </c>
      <c r="C141" s="44">
        <f aca="true" t="shared" si="51" ref="C141:O141">C138+C132+C36</f>
        <v>5743.56</v>
      </c>
      <c r="D141" s="44">
        <f t="shared" si="51"/>
        <v>55435</v>
      </c>
      <c r="E141" s="44">
        <f>E138+E132+E36</f>
        <v>19913</v>
      </c>
      <c r="F141" s="44">
        <f t="shared" si="51"/>
        <v>26654</v>
      </c>
      <c r="G141" s="44">
        <f t="shared" si="51"/>
        <v>11325</v>
      </c>
      <c r="H141" s="44">
        <f t="shared" si="51"/>
        <v>16567</v>
      </c>
      <c r="I141" s="44">
        <f t="shared" si="51"/>
        <v>18437.75</v>
      </c>
      <c r="J141" s="44">
        <f t="shared" si="51"/>
        <v>99700</v>
      </c>
      <c r="K141" s="44">
        <f t="shared" si="51"/>
        <v>3315</v>
      </c>
      <c r="L141" s="44">
        <f t="shared" si="51"/>
        <v>13838</v>
      </c>
      <c r="M141" s="44">
        <f t="shared" si="51"/>
        <v>42960</v>
      </c>
      <c r="N141" s="44">
        <f t="shared" si="51"/>
        <v>17600</v>
      </c>
      <c r="O141" s="44">
        <f t="shared" si="51"/>
        <v>9000</v>
      </c>
      <c r="P141" s="44">
        <f aca="true" t="shared" si="52" ref="P141:W141">P138+P132+P36</f>
        <v>12717</v>
      </c>
      <c r="Q141" s="44">
        <f t="shared" si="52"/>
        <v>277734</v>
      </c>
      <c r="R141" s="44">
        <f t="shared" si="52"/>
        <v>6700</v>
      </c>
      <c r="S141" s="44">
        <f t="shared" si="52"/>
        <v>109838.2</v>
      </c>
      <c r="T141" s="44">
        <f t="shared" si="52"/>
        <v>121580.07</v>
      </c>
      <c r="U141" s="44">
        <f t="shared" si="52"/>
        <v>10980</v>
      </c>
      <c r="V141" s="44">
        <f t="shared" si="52"/>
        <v>24319.6</v>
      </c>
      <c r="W141" s="44">
        <f t="shared" si="52"/>
        <v>4680</v>
      </c>
      <c r="X141" s="186">
        <f>AVERAGE(B141:T141)</f>
        <v>46168.17578947369</v>
      </c>
      <c r="Y141" s="186">
        <f>MIN(B141:T141)</f>
        <v>3315</v>
      </c>
      <c r="Z141" s="186">
        <f>MAX(B141:T141)</f>
        <v>277734</v>
      </c>
      <c r="AA141" s="93">
        <f t="shared" si="46"/>
        <v>67119.7928764399</v>
      </c>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3"/>
      <c r="BI141" s="93"/>
      <c r="BJ141" s="93"/>
      <c r="BK141" s="93"/>
      <c r="BL141" s="93"/>
      <c r="BM141" s="93"/>
      <c r="BN141" s="93"/>
      <c r="BO141" s="93"/>
      <c r="BP141" s="93"/>
      <c r="BQ141" s="93"/>
      <c r="BR141" s="93"/>
      <c r="BS141" s="93"/>
      <c r="BT141" s="93"/>
      <c r="BU141" s="93"/>
      <c r="BV141" s="93"/>
      <c r="BW141" s="93"/>
      <c r="BX141" s="93"/>
      <c r="BY141" s="93"/>
      <c r="BZ141" s="93"/>
      <c r="CA141" s="93"/>
      <c r="CB141" s="93"/>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11"/>
      <c r="DK141" s="11"/>
      <c r="DL141" s="11"/>
      <c r="DM141" s="11"/>
      <c r="DN141" s="11"/>
      <c r="DO141" s="11"/>
      <c r="DP141" s="11"/>
      <c r="DQ141" s="11"/>
      <c r="DR141" s="11"/>
      <c r="DS141" s="11"/>
      <c r="DT141" s="11"/>
      <c r="DU141" s="11"/>
      <c r="DV141" s="11"/>
      <c r="DW141" s="11"/>
      <c r="DX141" s="11"/>
      <c r="DY141" s="11"/>
      <c r="DZ141" s="11"/>
      <c r="EA141" s="11"/>
      <c r="EB141" s="11"/>
      <c r="EC141" s="11"/>
      <c r="ED141" s="36"/>
      <c r="EE141" s="36"/>
      <c r="EF141" s="36"/>
      <c r="EG141" s="36"/>
      <c r="EH141" s="36"/>
      <c r="EI141" s="36"/>
      <c r="EJ141" s="36"/>
      <c r="EK141" s="36"/>
      <c r="EL141" s="36"/>
      <c r="EM141" s="36"/>
      <c r="EN141" s="36"/>
      <c r="EO141" s="36"/>
      <c r="EP141" s="36"/>
      <c r="EQ141" s="36"/>
      <c r="ER141" s="36"/>
      <c r="ES141" s="36"/>
      <c r="ET141" s="36"/>
      <c r="EU141" s="36"/>
      <c r="EV141" s="36"/>
    </row>
    <row r="142" spans="1:152" s="40" customFormat="1" ht="12">
      <c r="A142" s="44" t="s">
        <v>263</v>
      </c>
      <c r="B142" s="44">
        <f aca="true" t="shared" si="53" ref="B142:T142">B141/B28</f>
        <v>25.194303405572757</v>
      </c>
      <c r="C142" s="44">
        <f t="shared" si="53"/>
        <v>14.3589</v>
      </c>
      <c r="D142" s="44">
        <f t="shared" si="53"/>
        <v>12.318888888888889</v>
      </c>
      <c r="E142" s="44">
        <f t="shared" si="53"/>
        <v>94.82380952380953</v>
      </c>
      <c r="F142" s="44">
        <f t="shared" si="53"/>
        <v>8.329375</v>
      </c>
      <c r="G142" s="44">
        <f t="shared" si="53"/>
        <v>4.118181818181818</v>
      </c>
      <c r="H142" s="44">
        <f t="shared" si="53"/>
        <v>4.733428571428571</v>
      </c>
      <c r="I142" s="44">
        <f t="shared" si="53"/>
        <v>23.0471875</v>
      </c>
      <c r="J142" s="44">
        <f t="shared" si="53"/>
        <v>4.473660594094947</v>
      </c>
      <c r="K142" s="44">
        <f t="shared" si="53"/>
        <v>0.14874809297316702</v>
      </c>
      <c r="L142" s="44">
        <f t="shared" si="53"/>
        <v>0.6209279368213229</v>
      </c>
      <c r="M142" s="44">
        <f t="shared" si="53"/>
        <v>47.733333333333334</v>
      </c>
      <c r="N142" s="44">
        <f t="shared" si="53"/>
        <v>7.04</v>
      </c>
      <c r="O142" s="44">
        <f t="shared" si="53"/>
        <v>37.5</v>
      </c>
      <c r="P142" s="44">
        <f>P141/P28</f>
        <v>70.65</v>
      </c>
      <c r="Q142" s="44">
        <f t="shared" si="53"/>
        <v>69.4335</v>
      </c>
      <c r="R142" s="44">
        <f t="shared" si="53"/>
        <v>7.444444444444445</v>
      </c>
      <c r="S142" s="44">
        <f t="shared" si="53"/>
        <v>201.16886446886446</v>
      </c>
      <c r="T142" s="44">
        <f t="shared" si="53"/>
        <v>313.3506958762887</v>
      </c>
      <c r="U142" s="44">
        <f>U141/U28</f>
        <v>10.98</v>
      </c>
      <c r="V142" s="44">
        <f>V141/V28</f>
        <v>270.21777777777777</v>
      </c>
      <c r="W142" s="44">
        <f>W141/W28</f>
        <v>4.68</v>
      </c>
      <c r="X142" s="186">
        <f>AVERAGE(B142:T142)</f>
        <v>49.815171023931676</v>
      </c>
      <c r="Y142" s="186">
        <f>MIN(B142:T142)</f>
        <v>0.14874809297316702</v>
      </c>
      <c r="Z142" s="186">
        <f>MAX(B142:Q142)</f>
        <v>94.82380952380953</v>
      </c>
      <c r="AA142" s="93">
        <f t="shared" si="46"/>
        <v>80.19241122956896</v>
      </c>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3"/>
      <c r="BB142" s="93"/>
      <c r="BC142" s="93"/>
      <c r="BD142" s="93"/>
      <c r="BE142" s="93"/>
      <c r="BF142" s="93"/>
      <c r="BG142" s="93"/>
      <c r="BH142" s="93"/>
      <c r="BI142" s="93"/>
      <c r="BJ142" s="93"/>
      <c r="BK142" s="93"/>
      <c r="BL142" s="93"/>
      <c r="BM142" s="93"/>
      <c r="BN142" s="93"/>
      <c r="BO142" s="93"/>
      <c r="BP142" s="93"/>
      <c r="BQ142" s="93"/>
      <c r="BR142" s="93"/>
      <c r="BS142" s="93"/>
      <c r="BT142" s="93"/>
      <c r="BU142" s="93"/>
      <c r="BV142" s="93"/>
      <c r="BW142" s="93"/>
      <c r="BX142" s="93"/>
      <c r="BY142" s="93"/>
      <c r="BZ142" s="93"/>
      <c r="CA142" s="93"/>
      <c r="CB142" s="93"/>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11"/>
      <c r="DK142" s="11"/>
      <c r="DL142" s="11"/>
      <c r="DM142" s="11"/>
      <c r="DN142" s="11"/>
      <c r="DO142" s="11"/>
      <c r="DP142" s="11"/>
      <c r="DQ142" s="11"/>
      <c r="DR142" s="11"/>
      <c r="DS142" s="11"/>
      <c r="DT142" s="11"/>
      <c r="DU142" s="11"/>
      <c r="DV142" s="11"/>
      <c r="DW142" s="11"/>
      <c r="DX142" s="11"/>
      <c r="DY142" s="11"/>
      <c r="DZ142" s="11"/>
      <c r="EA142" s="11"/>
      <c r="EB142" s="11"/>
      <c r="EC142" s="11"/>
      <c r="ED142" s="36"/>
      <c r="EE142" s="36"/>
      <c r="EF142" s="36"/>
      <c r="EG142" s="36"/>
      <c r="EH142" s="36"/>
      <c r="EI142" s="36"/>
      <c r="EJ142" s="36"/>
      <c r="EK142" s="36"/>
      <c r="EL142" s="36"/>
      <c r="EM142" s="36"/>
      <c r="EN142" s="36"/>
      <c r="EO142" s="36"/>
      <c r="EP142" s="36"/>
      <c r="EQ142" s="36"/>
      <c r="ER142" s="36"/>
      <c r="ES142" s="36"/>
      <c r="ET142" s="36"/>
      <c r="EU142" s="36"/>
      <c r="EV142" s="36"/>
    </row>
    <row r="143" spans="1:152" s="48" customFormat="1" ht="12">
      <c r="A143" s="45"/>
      <c r="B143" s="46"/>
      <c r="C143" s="46"/>
      <c r="D143" s="46"/>
      <c r="E143" s="46"/>
      <c r="F143" s="46"/>
      <c r="G143" s="46"/>
      <c r="H143" s="46"/>
      <c r="I143" s="46"/>
      <c r="J143" s="47"/>
      <c r="K143" s="47"/>
      <c r="L143" s="47"/>
      <c r="M143" s="46"/>
      <c r="N143" s="46"/>
      <c r="O143" s="46"/>
      <c r="P143" s="46"/>
      <c r="Q143" s="46"/>
      <c r="R143" s="46"/>
      <c r="S143" s="46"/>
      <c r="T143" s="46"/>
      <c r="U143" s="46"/>
      <c r="V143" s="46"/>
      <c r="W143" s="46"/>
      <c r="X143" s="176"/>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3"/>
      <c r="BB143" s="93"/>
      <c r="BC143" s="93"/>
      <c r="BD143" s="93"/>
      <c r="BE143" s="93"/>
      <c r="BF143" s="93"/>
      <c r="BG143" s="93"/>
      <c r="BH143" s="93"/>
      <c r="BI143" s="93"/>
      <c r="BJ143" s="93"/>
      <c r="BK143" s="93"/>
      <c r="BL143" s="93"/>
      <c r="BM143" s="93"/>
      <c r="BN143" s="93"/>
      <c r="BO143" s="93"/>
      <c r="BP143" s="93"/>
      <c r="BQ143" s="93"/>
      <c r="BR143" s="93"/>
      <c r="BS143" s="93"/>
      <c r="BT143" s="93"/>
      <c r="BU143" s="93"/>
      <c r="BV143" s="93"/>
      <c r="BW143" s="93"/>
      <c r="BX143" s="93"/>
      <c r="BY143" s="93"/>
      <c r="BZ143" s="93"/>
      <c r="CA143" s="93"/>
      <c r="CB143" s="93"/>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row>
    <row r="144" spans="1:152" s="170" customFormat="1" ht="48">
      <c r="A144" s="169" t="s">
        <v>113</v>
      </c>
      <c r="D144" s="170" t="s">
        <v>385</v>
      </c>
      <c r="E144" s="170" t="s">
        <v>393</v>
      </c>
      <c r="F144" s="170" t="s">
        <v>414</v>
      </c>
      <c r="G144" s="166" t="s">
        <v>415</v>
      </c>
      <c r="H144" s="170" t="s">
        <v>416</v>
      </c>
      <c r="I144" s="170" t="s">
        <v>453</v>
      </c>
      <c r="P144" s="170" t="s">
        <v>459</v>
      </c>
      <c r="Q144" s="170" t="s">
        <v>459</v>
      </c>
      <c r="S144" s="170" t="s">
        <v>544</v>
      </c>
      <c r="T144" s="170" t="s">
        <v>545</v>
      </c>
      <c r="U144" s="170" t="s">
        <v>543</v>
      </c>
      <c r="X144" s="18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c r="DS144" s="155"/>
      <c r="DT144" s="155"/>
      <c r="DU144" s="155"/>
      <c r="DV144" s="155"/>
      <c r="DW144" s="155"/>
      <c r="DX144" s="155"/>
      <c r="DY144" s="155"/>
      <c r="DZ144" s="155"/>
      <c r="EA144" s="155"/>
      <c r="EB144" s="155"/>
      <c r="EC144" s="155"/>
      <c r="ED144" s="155"/>
      <c r="EE144" s="155"/>
      <c r="EF144" s="155"/>
      <c r="EG144" s="155"/>
      <c r="EH144" s="155"/>
      <c r="EI144" s="155"/>
      <c r="EJ144" s="155"/>
      <c r="EK144" s="155"/>
      <c r="EL144" s="155"/>
      <c r="EM144" s="155"/>
      <c r="EN144" s="155"/>
      <c r="EO144" s="155"/>
      <c r="EP144" s="155"/>
      <c r="EQ144" s="155"/>
      <c r="ER144" s="155"/>
      <c r="ES144" s="155"/>
      <c r="ET144" s="155"/>
      <c r="EU144" s="155"/>
      <c r="EV144" s="155"/>
    </row>
    <row r="174" spans="1:16" ht="12.75">
      <c r="A174" s="12" t="s">
        <v>8</v>
      </c>
      <c r="B174" s="12" t="s">
        <v>9</v>
      </c>
      <c r="C174" s="12" t="s">
        <v>16</v>
      </c>
      <c r="D174" s="12" t="s">
        <v>39</v>
      </c>
      <c r="E174" s="12" t="s">
        <v>371</v>
      </c>
      <c r="F174" s="49" t="s">
        <v>277</v>
      </c>
      <c r="G174" s="6" t="s">
        <v>84</v>
      </c>
      <c r="H174" s="6" t="s">
        <v>275</v>
      </c>
      <c r="P174" s="14" t="s">
        <v>9</v>
      </c>
    </row>
    <row r="175" spans="1:16" ht="27.75" customHeight="1">
      <c r="A175" s="6" t="s">
        <v>279</v>
      </c>
      <c r="B175" s="14" t="s">
        <v>18</v>
      </c>
      <c r="C175" s="14" t="s">
        <v>46</v>
      </c>
      <c r="D175" s="14" t="s">
        <v>38</v>
      </c>
      <c r="F175" s="50" t="s">
        <v>78</v>
      </c>
      <c r="G175" s="14" t="s">
        <v>85</v>
      </c>
      <c r="H175" s="14" t="s">
        <v>276</v>
      </c>
      <c r="P175" s="14" t="s">
        <v>18</v>
      </c>
    </row>
    <row r="176" spans="1:16" ht="12.75">
      <c r="A176" s="6" t="s">
        <v>282</v>
      </c>
      <c r="B176" s="14" t="s">
        <v>27</v>
      </c>
      <c r="C176" s="14" t="s">
        <v>47</v>
      </c>
      <c r="D176" s="14" t="s">
        <v>43</v>
      </c>
      <c r="F176" s="50" t="s">
        <v>79</v>
      </c>
      <c r="G176" s="14" t="s">
        <v>88</v>
      </c>
      <c r="H176" s="14" t="s">
        <v>29</v>
      </c>
      <c r="P176" s="14" t="s">
        <v>27</v>
      </c>
    </row>
    <row r="177" spans="1:16" ht="12.75">
      <c r="A177" s="6" t="s">
        <v>283</v>
      </c>
      <c r="B177" s="14" t="s">
        <v>28</v>
      </c>
      <c r="C177" s="14" t="s">
        <v>48</v>
      </c>
      <c r="D177" s="14" t="s">
        <v>30</v>
      </c>
      <c r="F177" s="50" t="s">
        <v>80</v>
      </c>
      <c r="G177" s="14" t="s">
        <v>86</v>
      </c>
      <c r="H177" s="14" t="s">
        <v>30</v>
      </c>
      <c r="P177" s="14" t="s">
        <v>28</v>
      </c>
    </row>
    <row r="178" spans="1:16" ht="12.75">
      <c r="A178" s="6" t="s">
        <v>284</v>
      </c>
      <c r="B178" s="14" t="s">
        <v>26</v>
      </c>
      <c r="C178" s="14" t="s">
        <v>30</v>
      </c>
      <c r="F178" s="50" t="s">
        <v>278</v>
      </c>
      <c r="G178" s="14" t="s">
        <v>87</v>
      </c>
      <c r="P178" s="14" t="s">
        <v>26</v>
      </c>
    </row>
    <row r="179" spans="1:16" ht="12.75">
      <c r="A179" s="6" t="s">
        <v>313</v>
      </c>
      <c r="B179" s="14" t="s">
        <v>23</v>
      </c>
      <c r="F179" s="50" t="s">
        <v>30</v>
      </c>
      <c r="G179" s="14" t="s">
        <v>30</v>
      </c>
      <c r="P179" s="14" t="s">
        <v>23</v>
      </c>
    </row>
    <row r="180" spans="1:16" ht="12.75">
      <c r="A180" s="6" t="s">
        <v>30</v>
      </c>
      <c r="B180" s="14" t="s">
        <v>24</v>
      </c>
      <c r="F180" s="50"/>
      <c r="P180" s="14" t="s">
        <v>24</v>
      </c>
    </row>
    <row r="181" spans="1:16" ht="12.75">
      <c r="A181"/>
      <c r="B181" s="14" t="s">
        <v>25</v>
      </c>
      <c r="F181" s="50"/>
      <c r="P181" s="14" t="s">
        <v>25</v>
      </c>
    </row>
    <row r="182" spans="2:16" ht="12.75">
      <c r="B182" s="14" t="s">
        <v>298</v>
      </c>
      <c r="F182" s="50"/>
      <c r="P182" s="14" t="s">
        <v>298</v>
      </c>
    </row>
    <row r="183" spans="2:16" ht="12.75">
      <c r="B183" s="14" t="s">
        <v>295</v>
      </c>
      <c r="F183" s="50"/>
      <c r="P183" s="14" t="s">
        <v>295</v>
      </c>
    </row>
    <row r="184" spans="2:16" ht="12.75">
      <c r="B184" s="14" t="s">
        <v>296</v>
      </c>
      <c r="F184" s="50"/>
      <c r="P184" s="14" t="s">
        <v>296</v>
      </c>
    </row>
    <row r="185" spans="2:16" ht="12.75">
      <c r="B185" s="14" t="s">
        <v>297</v>
      </c>
      <c r="F185" s="50"/>
      <c r="P185" s="14" t="s">
        <v>297</v>
      </c>
    </row>
    <row r="186" spans="2:16" ht="12.75">
      <c r="B186" s="14" t="s">
        <v>20</v>
      </c>
      <c r="F186" s="50"/>
      <c r="P186" s="14" t="s">
        <v>20</v>
      </c>
    </row>
    <row r="187" spans="2:16" ht="12.75">
      <c r="B187" s="14" t="s">
        <v>21</v>
      </c>
      <c r="F187" s="50"/>
      <c r="P187" s="14" t="s">
        <v>21</v>
      </c>
    </row>
    <row r="188" spans="2:16" ht="12.75">
      <c r="B188" s="14" t="s">
        <v>19</v>
      </c>
      <c r="F188" s="50"/>
      <c r="P188" s="14" t="s">
        <v>19</v>
      </c>
    </row>
    <row r="189" spans="2:16" ht="12.75">
      <c r="B189" s="87" t="s">
        <v>22</v>
      </c>
      <c r="F189" s="50"/>
      <c r="P189" s="14" t="s">
        <v>22</v>
      </c>
    </row>
    <row r="190" ht="12.75">
      <c r="F190" s="50"/>
    </row>
    <row r="191" spans="2:6" ht="12.75">
      <c r="B191"/>
      <c r="F191" s="50"/>
    </row>
    <row r="192" spans="3:8" ht="12.75">
      <c r="C192"/>
      <c r="D192"/>
      <c r="E192"/>
      <c r="F192"/>
      <c r="G192"/>
      <c r="H192"/>
    </row>
  </sheetData>
  <mergeCells count="24">
    <mergeCell ref="J14:L14"/>
    <mergeCell ref="A4:D4"/>
    <mergeCell ref="G12:H12"/>
    <mergeCell ref="G13:H13"/>
    <mergeCell ref="G14:H14"/>
    <mergeCell ref="J15:L15"/>
    <mergeCell ref="J25:L25"/>
    <mergeCell ref="J16:L16"/>
    <mergeCell ref="J7:L7"/>
    <mergeCell ref="J13:L13"/>
    <mergeCell ref="J8:L8"/>
    <mergeCell ref="J9:L9"/>
    <mergeCell ref="J11:L11"/>
    <mergeCell ref="J12:L12"/>
    <mergeCell ref="J10:L10"/>
    <mergeCell ref="G16:H16"/>
    <mergeCell ref="G15:H15"/>
    <mergeCell ref="G20:H20"/>
    <mergeCell ref="G21:H21"/>
    <mergeCell ref="G26:H26"/>
    <mergeCell ref="G22:H22"/>
    <mergeCell ref="G23:H23"/>
    <mergeCell ref="G24:H24"/>
    <mergeCell ref="G25:H25"/>
  </mergeCells>
  <dataValidations count="10">
    <dataValidation type="list" allowBlank="1" showInputMessage="1" showErrorMessage="1" sqref="B27:T27 V27:X27">
      <formula1>$G$174:$G$179</formula1>
    </dataValidation>
    <dataValidation type="list" allowBlank="1" showInputMessage="1" showErrorMessage="1" sqref="K44:X44">
      <formula1>$F$174:$F$180</formula1>
    </dataValidation>
    <dataValidation type="list" allowBlank="1" showInputMessage="1" showErrorMessage="1" sqref="B45:X45">
      <formula1>$A$175:$A$180</formula1>
    </dataValidation>
    <dataValidation type="list" allowBlank="1" showInputMessage="1" showErrorMessage="1" sqref="B42:E42 G42:X42">
      <formula1>$H$174:$H$177</formula1>
    </dataValidation>
    <dataValidation type="list" allowBlank="1" showInputMessage="1" showErrorMessage="1" sqref="B44:J44">
      <formula1>$F$174:$F$179</formula1>
    </dataValidation>
    <dataValidation type="list" allowBlank="1" showInputMessage="1" showErrorMessage="1" sqref="B23:G23 I23:X23">
      <formula1>$D$174:$D$191</formula1>
    </dataValidation>
    <dataValidation type="list" allowBlank="1" showInputMessage="1" showErrorMessage="1" sqref="B87:X87 B80:X80 B94:X94 B124:X124">
      <formula1>$D$174:$D$177</formula1>
    </dataValidation>
    <dataValidation type="list" allowBlank="1" showInputMessage="1" showErrorMessage="1" sqref="B66:X66">
      <formula1>$C$175:$C$191</formula1>
    </dataValidation>
    <dataValidation type="list" allowBlank="1" showInputMessage="1" showErrorMessage="1" sqref="B46:X47">
      <formula1>$B$175:$B$190</formula1>
    </dataValidation>
    <dataValidation type="list" allowBlank="1" showInputMessage="1" showErrorMessage="1" sqref="U27">
      <formula1>#REF!</formula1>
    </dataValidation>
  </dataValidations>
  <printOptions/>
  <pageMargins left="0.75" right="0.75" top="1" bottom="1" header="0.4921259845" footer="0.4921259845"/>
  <pageSetup horizontalDpi="600" verticalDpi="600" orientation="portrait" paperSize="9" r:id="rId4"/>
  <tableParts>
    <tablePart r:id="rId2"/>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onema</dc:creator>
  <cp:keywords/>
  <dc:description/>
  <cp:lastModifiedBy>Utilisateur</cp:lastModifiedBy>
  <dcterms:created xsi:type="dcterms:W3CDTF">2009-03-19T08:18:23Z</dcterms:created>
  <dcterms:modified xsi:type="dcterms:W3CDTF">2017-01-12T13:24:42Z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