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371" windowWidth="10485" windowHeight="7710" tabRatio="1000" firstSheet="1" activeTab="1"/>
  </bookViews>
  <sheets>
    <sheet name="tableaux coûts moyens et Mm" sheetId="1" r:id="rId1"/>
    <sheet name="Couts unitaires" sheetId="2" r:id="rId2"/>
    <sheet name="barême coûts passes à ps 2001 " sheetId="3" r:id="rId3"/>
  </sheets>
  <definedNames>
    <definedName name="_xlnm._FilterDatabase" localSheetId="1" hidden="1">'Couts unitaires'!$A$4:$DX$226</definedName>
  </definedNames>
  <calcPr fullCalcOnLoad="1"/>
</workbook>
</file>

<file path=xl/sharedStrings.xml><?xml version="1.0" encoding="utf-8"?>
<sst xmlns="http://schemas.openxmlformats.org/spreadsheetml/2006/main" count="517" uniqueCount="371">
  <si>
    <t>Syndicat mixte du Clain Sud</t>
  </si>
  <si>
    <t>mesure</t>
  </si>
  <si>
    <t>PU</t>
  </si>
  <si>
    <t>t</t>
  </si>
  <si>
    <t>Enrochement</t>
  </si>
  <si>
    <t>h</t>
  </si>
  <si>
    <t>50/60</t>
  </si>
  <si>
    <t>Piquet chataigner 1,5m</t>
  </si>
  <si>
    <t>unité</t>
  </si>
  <si>
    <t>m2</t>
  </si>
  <si>
    <t>IBGN (12pts)</t>
  </si>
  <si>
    <t>Buldozer (ss chauffeur)</t>
  </si>
  <si>
    <t>Tractopelle (ss chauffeur)</t>
  </si>
  <si>
    <t>Agents</t>
  </si>
  <si>
    <t>Engins</t>
  </si>
  <si>
    <t>Génie végétal</t>
  </si>
  <si>
    <t>Phytoplancton</t>
  </si>
  <si>
    <t xml:space="preserve">La plate </t>
  </si>
  <si>
    <t>Couasnon</t>
  </si>
  <si>
    <t>Seuils</t>
  </si>
  <si>
    <t>Risbernes</t>
  </si>
  <si>
    <t>Aménagement annexes</t>
  </si>
  <si>
    <t>Abreuvoirs</t>
  </si>
  <si>
    <t>Passage à gué</t>
  </si>
  <si>
    <t xml:space="preserve">Alluvionnaire </t>
  </si>
  <si>
    <t>Blocs &gt; 256 mm</t>
  </si>
  <si>
    <t>Diorite trié (PC / BPC)</t>
  </si>
  <si>
    <t>Silex trié (PC / BPC)</t>
  </si>
  <si>
    <t>Calcaire trié (PC / BPC)</t>
  </si>
  <si>
    <t>m3</t>
  </si>
  <si>
    <t>ml</t>
  </si>
  <si>
    <t>Plantation hélophyte</t>
  </si>
  <si>
    <t>Gabions (boite 1/1m + geo))</t>
  </si>
  <si>
    <t>Remblais terreux (fourniture+main d'œuvre)</t>
  </si>
  <si>
    <t>Glaise</t>
  </si>
  <si>
    <t>Rondy</t>
  </si>
  <si>
    <t>Epis/deflecteurs</t>
  </si>
  <si>
    <t>Peigne</t>
  </si>
  <si>
    <t>Vieux Moulin (Blaise)</t>
  </si>
  <si>
    <t>Barrage lieutenant (Blaise)</t>
  </si>
  <si>
    <t>Moulin Barbasse (Blaise)</t>
  </si>
  <si>
    <t>Seuil du oinson (Blaise)</t>
  </si>
  <si>
    <t>moy. Tx Juin 2005</t>
  </si>
  <si>
    <t>u</t>
  </si>
  <si>
    <t>banquettes alternes</t>
  </si>
  <si>
    <t>Sous Berge</t>
  </si>
  <si>
    <t>Blocs dispersés</t>
  </si>
  <si>
    <t>Truchtersheim (2005)</t>
  </si>
  <si>
    <t>ARRA 2003 Bordereau PU (moyenne)</t>
  </si>
  <si>
    <t>Veyle</t>
  </si>
  <si>
    <t>Pelleteuse (chauffeur)</t>
  </si>
  <si>
    <t>Seuil bois</t>
  </si>
  <si>
    <t>Minéraux (avec transport)</t>
  </si>
  <si>
    <t>Couts moyen</t>
  </si>
  <si>
    <t>Mini</t>
  </si>
  <si>
    <t>Min BPCG</t>
  </si>
  <si>
    <t>La Clery</t>
  </si>
  <si>
    <t>hydro concept</t>
  </si>
  <si>
    <t>Macrophyte (IBMR)</t>
  </si>
  <si>
    <t>km</t>
  </si>
  <si>
    <t>Création Ripisylve</t>
  </si>
  <si>
    <t>Max</t>
  </si>
  <si>
    <t>nbre d'entrées</t>
  </si>
  <si>
    <t>Asconit consultant  Agence OUEST 
Tel : 02.51.13.10.81</t>
  </si>
  <si>
    <t>Aquascop</t>
  </si>
  <si>
    <t>Moy. BPCG</t>
  </si>
  <si>
    <t xml:space="preserve">Thermomètre enregistreur HOBO U22 Water Temp Pro V2  </t>
  </si>
  <si>
    <t xml:space="preserve">Piézomètres </t>
  </si>
  <si>
    <t>Pierre de champs (PC)</t>
  </si>
  <si>
    <t>Manuel de restaurationHydromorphologique des cours d'eau. Agence Eau Seine Normandie, 2007</t>
  </si>
  <si>
    <t>Variation des CU :</t>
  </si>
  <si>
    <t>Marsiauge (cher 18)</t>
  </si>
  <si>
    <t>SIAH de la tude</t>
  </si>
  <si>
    <t>Ianesco Chimie</t>
  </si>
  <si>
    <t>Agence de l'eau</t>
  </si>
  <si>
    <t>Bief Chabeau</t>
  </si>
  <si>
    <t>Jacky MARINIER. route de Loches – 37 460 GENILLE/ 02 47 59 54 68 et 06 45 84 08 11.</t>
  </si>
  <si>
    <t>vallee-boutonne: GEODIAG</t>
  </si>
  <si>
    <t>cg79</t>
  </si>
  <si>
    <t>Pompes de prairies</t>
  </si>
  <si>
    <t>%</t>
  </si>
  <si>
    <t>Géotextile bidim</t>
  </si>
  <si>
    <t>Cailloux  (20/60)</t>
  </si>
  <si>
    <t>Epis/deflecteurs rondins bois</t>
  </si>
  <si>
    <t>j</t>
  </si>
  <si>
    <t>La Tourmente (37)</t>
  </si>
  <si>
    <t>Fourchette fiche</t>
  </si>
  <si>
    <t>1° quartile</t>
  </si>
  <si>
    <t>AESN</t>
  </si>
  <si>
    <t>ha</t>
  </si>
  <si>
    <t>Passe à poisson</t>
  </si>
  <si>
    <t>m de chute</t>
  </si>
  <si>
    <t>Arasement d'ouvrage</t>
  </si>
  <si>
    <t>Caches</t>
  </si>
  <si>
    <t>Herbier aquatique</t>
  </si>
  <si>
    <t>Habitats piscicoles</t>
  </si>
  <si>
    <t>Divers</t>
  </si>
  <si>
    <t>Ouvrages</t>
  </si>
  <si>
    <t>Terrassement</t>
  </si>
  <si>
    <t>Boudin d'helophyte</t>
  </si>
  <si>
    <t>Agrafes (3/m2)</t>
  </si>
  <si>
    <t>Frayères à truite (lit de graviers)</t>
  </si>
  <si>
    <t>Location pelleteuse</t>
  </si>
  <si>
    <t>&lt; 5m de chute</t>
  </si>
  <si>
    <t>&gt; 5m de chute</t>
  </si>
  <si>
    <t>Cout global</t>
  </si>
  <si>
    <t>Recharge sédimentaire</t>
  </si>
  <si>
    <t>Reméandrage</t>
  </si>
  <si>
    <t>Diversification des écoulements</t>
  </si>
  <si>
    <t>Restauration de gabarit</t>
  </si>
  <si>
    <t>Protection de berges</t>
  </si>
  <si>
    <t>Unité</t>
  </si>
  <si>
    <t>3°quartile</t>
  </si>
  <si>
    <t>Recharge sédimentaire (mat + transport + pose)</t>
  </si>
  <si>
    <t xml:space="preserve">Suivis </t>
  </si>
  <si>
    <t>Dême propriétaire +fédé+sd37</t>
  </si>
  <si>
    <t>3 ouvrages pour 3000 euros</t>
  </si>
  <si>
    <t>Mardereau (37)</t>
  </si>
  <si>
    <t>Arasement de seuil  accompagné recharge épis...</t>
  </si>
  <si>
    <t>Tulle ville (19)</t>
  </si>
  <si>
    <t>Canche à Hesdin</t>
  </si>
  <si>
    <t>1 ouvrage 2m? avec curage</t>
  </si>
  <si>
    <t>1 ouvrage 3m + enrochements etc.</t>
  </si>
  <si>
    <t>Canche 62</t>
  </si>
  <si>
    <t>20 ouvrages avec accompagnements divers</t>
  </si>
  <si>
    <t>Beaume barrage de Fatou (43)</t>
  </si>
  <si>
    <t>1 ouvrage de 6m avec curage et recharge...</t>
  </si>
  <si>
    <t>Javron les chapelles (83)</t>
  </si>
  <si>
    <t>seuil Stalapos Alagnon (15)</t>
  </si>
  <si>
    <t>Arasement de seuil non accompagné</t>
  </si>
  <si>
    <t>1 ouvrage de2.7m</t>
  </si>
  <si>
    <t>1 ouvrage de 14m</t>
  </si>
  <si>
    <t>St Etienne du Vigan Langogne 48</t>
  </si>
  <si>
    <t>L'Aparayrié sur L'Agout (81)</t>
  </si>
  <si>
    <t>1 ouvrage de 6m sans mesures d'accompagnement</t>
  </si>
  <si>
    <t>Maisons Rouges sur la Vienne (37)</t>
  </si>
  <si>
    <t>moulin maurice sur Le Ventron (88)</t>
  </si>
  <si>
    <t>1 ouvrage 2m avec curage</t>
  </si>
  <si>
    <t>1 ouvrage 3.8m par + de 100m</t>
  </si>
  <si>
    <t>clapet sur la Touques à Lisieux (14)</t>
  </si>
  <si>
    <t>1 ouvrage de 1.9m + berges  + parcours CK</t>
  </si>
  <si>
    <t>Touques ouvrages supprimés ou abaissés</t>
  </si>
  <si>
    <t>33 ouvrages arasés, 38 passes à ps</t>
  </si>
  <si>
    <t>seuil Ste Marie sur la Roanne (19)</t>
  </si>
  <si>
    <t>1 seuil de 2m avec stabilisation</t>
  </si>
  <si>
    <t>seuil de Régny sur le Rhins (42)</t>
  </si>
  <si>
    <t xml:space="preserve">1 seuil de 2m </t>
  </si>
  <si>
    <t>seuil de Cussy sur le r de Maria (58)</t>
  </si>
  <si>
    <t>seuil du moulin du Viard sur l'Orne (14)</t>
  </si>
  <si>
    <t>1 seuil de 2m</t>
  </si>
  <si>
    <t>barrage de Kernansquillec sur le Leguer (22)</t>
  </si>
  <si>
    <t>barrage de 15m avec aménagements</t>
  </si>
  <si>
    <t>8 étangs sur la Bildmuehle 57</t>
  </si>
  <si>
    <t>suppression digues d'étang</t>
  </si>
  <si>
    <t>contournement d'étangs</t>
  </si>
  <si>
    <t>étang de Champeau (58)</t>
  </si>
  <si>
    <t>étangs sur bassin du Cousin (58, 89)</t>
  </si>
  <si>
    <t>étang de Gratteloup (41)</t>
  </si>
  <si>
    <t>curage + contournement</t>
  </si>
  <si>
    <t>étang de Saumuehle (67)</t>
  </si>
  <si>
    <t>1 étang</t>
  </si>
  <si>
    <t>étude et opération groupée 3 étangs</t>
  </si>
  <si>
    <t>opération groupée 8 étangs</t>
  </si>
  <si>
    <t>étangs Val des Choues (21)</t>
  </si>
  <si>
    <t>étude et opération groupée 5 étangs + panneau et 1 moine</t>
  </si>
  <si>
    <t>Frayères à brochets</t>
  </si>
  <si>
    <t>Création lit complet</t>
  </si>
  <si>
    <t>La Veyle (01)</t>
  </si>
  <si>
    <t>plan d'eau de Coupeau sur le Vicoin (53)</t>
  </si>
  <si>
    <t>1 ouvrage de1.8m avec recréation de lit</t>
  </si>
  <si>
    <t>coûts curage ts les 10ans : 110000 euros</t>
  </si>
  <si>
    <t>Commentaires</t>
  </si>
  <si>
    <t>rehaussement de lit par seuils + recharge</t>
  </si>
  <si>
    <t>Le Trec 47</t>
  </si>
  <si>
    <t>rehausse + valorisation paysagère + passage mammifères</t>
  </si>
  <si>
    <t>Bonnieure</t>
  </si>
  <si>
    <t>ruisseau de Montvaux (57)</t>
  </si>
  <si>
    <t>ruisseau du Merloz 01</t>
  </si>
  <si>
    <t xml:space="preserve">site urbain </t>
  </si>
  <si>
    <t>site péri urbain</t>
  </si>
  <si>
    <t>Création d'un lit d'étiage par risbermes</t>
  </si>
  <si>
    <t>Le Lange (01)</t>
  </si>
  <si>
    <t>Création d'un lit d'étiage par recharge sédimentaire</t>
  </si>
  <si>
    <t>Création d'un lit d'étiage par génie végétal</t>
  </si>
  <si>
    <t>Clouère CRE 2011</t>
  </si>
  <si>
    <t>l'Hers-Mort 31</t>
  </si>
  <si>
    <t>travaux ponctuels épis retalutage risbermes blocs</t>
  </si>
  <si>
    <t>l'Hermance à Veigy-Foncenex (74)</t>
  </si>
  <si>
    <t>tracé  + génie végétal etc</t>
  </si>
  <si>
    <t>La Drésine et le Rémoray (25)</t>
  </si>
  <si>
    <t>reméandrage avec seuils étanches et bâches... contexte tourbeux</t>
  </si>
  <si>
    <t>Le Drugeon (25)</t>
  </si>
  <si>
    <t>reméandrages et travaux divers (diversification, risbermes, blocs épis etc..</t>
  </si>
  <si>
    <t>76 euros sans les plantations</t>
  </si>
  <si>
    <t>Marolles (37)</t>
  </si>
  <si>
    <t>Remberge (37)</t>
  </si>
  <si>
    <t>Réau (37)</t>
  </si>
  <si>
    <t>berges assez hautes</t>
  </si>
  <si>
    <t>La Clauge (39)</t>
  </si>
  <si>
    <t>reméandrage + bouchons sur anciens drains sans recharge en granulats</t>
  </si>
  <si>
    <t>Vurpillères (25)</t>
  </si>
  <si>
    <t>reméandrage avec bouchons sans recharge : contexte tourbeux</t>
  </si>
  <si>
    <t>Arasement merlons</t>
  </si>
  <si>
    <t>Décapage emprise</t>
  </si>
  <si>
    <t>Coco Geotextile posé</t>
  </si>
  <si>
    <t>La petite Veyle (1)</t>
  </si>
  <si>
    <t>Le Nant de Sion</t>
  </si>
  <si>
    <t>tracé  + génie végétal épis etc</t>
  </si>
  <si>
    <t>Le Steinbaechlein (67)</t>
  </si>
  <si>
    <t>recréation sur l'ancien lit disparu + connexion ZH</t>
  </si>
  <si>
    <t>La Merlue et son marais (39)</t>
  </si>
  <si>
    <t>La Doquette (50)</t>
  </si>
  <si>
    <t>Fauchage</t>
  </si>
  <si>
    <t>recépage</t>
  </si>
  <si>
    <t>Abattage et débroussaillage</t>
  </si>
  <si>
    <t>abattage d'arbres</t>
  </si>
  <si>
    <t>Boutures de saules (fourniture et plantation)</t>
  </si>
  <si>
    <t>Plantation arbuste (fourniture et plantation)</t>
  </si>
  <si>
    <t>Plantation arbres (fourniture et plantation)</t>
  </si>
  <si>
    <t>Souches (fourniture et mise en place)</t>
  </si>
  <si>
    <t>Ensemencement (fourniture et semis)</t>
  </si>
  <si>
    <t>Entretien ripisylve (élagage débroussaillage, abattage)+ embâcle</t>
  </si>
  <si>
    <t xml:space="preserve">Clôtures </t>
  </si>
  <si>
    <t>Destruction maçonnerie</t>
  </si>
  <si>
    <t>Terrassement et évacuation hors site</t>
  </si>
  <si>
    <t>Terrassement et régalage sur site (déblai / remblai)</t>
  </si>
  <si>
    <t>Acquisition foncière</t>
  </si>
  <si>
    <t>Etude préalable CRE (diagnostique DCE sur la masse d'eau, mise à jours des données issues des réseaux si elles ont  plus de 2 ans (IBD, PE, IBMR, IBGN) + état initial sur le site des tx (IBGN,PE,IBD, IBMR) + définition des tx)</t>
  </si>
  <si>
    <t>Diatomées (IBD)</t>
  </si>
  <si>
    <t xml:space="preserve">Pêche électrique bateau </t>
  </si>
  <si>
    <t>Pêche electrique (1 ou 2 anodes)</t>
  </si>
  <si>
    <t>1 seuil 1.9m avec curage, génie végétal etc.</t>
  </si>
  <si>
    <t>dé bétonnage + méandres+ radiers+épis etc.</t>
  </si>
  <si>
    <t>Accès chantier - Matériaux utilisés - couts pétrole (/ transport) - carnet de commande des entreprises</t>
  </si>
  <si>
    <t>Moulin Hâtelettes (blaise)</t>
  </si>
  <si>
    <t>CATER Basse Normandie moy</t>
  </si>
  <si>
    <t>Fédé 17 Bramerit</t>
  </si>
  <si>
    <t>Esvres, AAPPMA Ligueil, dept37</t>
  </si>
  <si>
    <t>passe à ang plots ou balai brosse prix mini</t>
  </si>
  <si>
    <t>1m de chute</t>
  </si>
  <si>
    <t>passe à ang plots ou balai brosse prix maxi</t>
  </si>
  <si>
    <t>références onema dir4 AL</t>
  </si>
  <si>
    <t>Passe à bassins très petit cours d'eau &lt; 1m de chute</t>
  </si>
  <si>
    <t>Passe à bassins grands cours d'eau chute de 1,5 à 2m</t>
  </si>
  <si>
    <t>prix mini</t>
  </si>
  <si>
    <t>prix maxi</t>
  </si>
  <si>
    <t>passe rustique grand cours d'eau</t>
  </si>
  <si>
    <t>rampe enrochée grand cours d'eau</t>
  </si>
  <si>
    <t>trou a l'âne (blaise) 28</t>
  </si>
  <si>
    <t>moulin réveillon (blaise) 28</t>
  </si>
  <si>
    <t>m²</t>
  </si>
  <si>
    <t>Caisson vegétalisé</t>
  </si>
  <si>
    <t>Le "génie végétal" prix mini</t>
  </si>
  <si>
    <t>Le "génie végétal" prix maxi</t>
  </si>
  <si>
    <t>Treillis de coco tissé posé</t>
  </si>
  <si>
    <t>Marcottage</t>
  </si>
  <si>
    <t>Fascinage hélophytes</t>
  </si>
  <si>
    <t>Fascinage saules</t>
  </si>
  <si>
    <t>Tressage saules</t>
  </si>
  <si>
    <t>couche de branchesà rejets</t>
  </si>
  <si>
    <t>lits de plants et plançons</t>
  </si>
  <si>
    <t>m3 de bois</t>
  </si>
  <si>
    <t>Treillage bois</t>
  </si>
  <si>
    <t xml:space="preserve">Epis en blocs </t>
  </si>
  <si>
    <t>U</t>
  </si>
  <si>
    <t>Moulin de Chitré (86)</t>
  </si>
  <si>
    <t>arasement partiel grand barrage</t>
  </si>
  <si>
    <t>La Manse (37) devis Biotec 2007</t>
  </si>
  <si>
    <t>Le  Milleron (45) devis Biotec 2010</t>
  </si>
  <si>
    <t>Installation désinstallationchantier</t>
  </si>
  <si>
    <t>débroussaillage</t>
  </si>
  <si>
    <t>dessouchage</t>
  </si>
  <si>
    <t>Seuils en blocs (fourniture et pose)</t>
  </si>
  <si>
    <t>Passerelle bois (fourniture et pose</t>
  </si>
  <si>
    <t>Garantie suivi arbres</t>
  </si>
  <si>
    <t>Garantie suivi baliveaux</t>
  </si>
  <si>
    <t>Plantation baliveaux (fourniture et plantation)</t>
  </si>
  <si>
    <t>Garantie suivi arbustes</t>
  </si>
  <si>
    <t>Garantie suivi boutures</t>
  </si>
  <si>
    <t>Garantie suivi hélophytes</t>
  </si>
  <si>
    <t>Garantie suivi semis</t>
  </si>
  <si>
    <t>pose de moine fourniture et pose</t>
  </si>
  <si>
    <t>coût 2001 en francs</t>
  </si>
  <si>
    <t>coût 2001 en euros</t>
  </si>
  <si>
    <t>coût actualisé 2010 en euros (avec inflation)</t>
  </si>
  <si>
    <t>http://www.france-inflation.com/calculateur_inflation.php</t>
  </si>
  <si>
    <t>prévision prise en nov 2010 d'une inflation de 1.5% pour l'année 2010</t>
  </si>
  <si>
    <t>Valeur cumulée d'inflation de juillet 2001 à décembre 2010 de 17.6%</t>
  </si>
  <si>
    <t>passes à ralentisseurs</t>
  </si>
  <si>
    <t>pré barrages</t>
  </si>
  <si>
    <t>rivières de contournement</t>
  </si>
  <si>
    <t>passes à bassins</t>
  </si>
  <si>
    <t>ascenseurs</t>
  </si>
  <si>
    <t>premier quartile</t>
  </si>
  <si>
    <t>prix médian</t>
  </si>
  <si>
    <t>prix moyen</t>
  </si>
  <si>
    <t>dernier quartile</t>
  </si>
  <si>
    <t>Références utilisées :</t>
  </si>
  <si>
    <t>Barêmes de coûts passes à poissons synthèse réalisée sur environ 500 passes à poissons</t>
  </si>
  <si>
    <t>Voegtle, B., Pallo, S., Larinier, M. 2001 "coûts des passes à poissons et méthodes constructives" Rapport GHAAPPE MIGADO</t>
  </si>
  <si>
    <r>
      <t>Transformation des coûts en euros actualisés 2010</t>
    </r>
    <r>
      <rPr>
        <sz val="8"/>
        <rFont val="Arial"/>
        <family val="2"/>
      </rPr>
      <t xml:space="preserve"> (ONEMA DIR 4 MB janvier 2011)</t>
    </r>
  </si>
  <si>
    <t>écluse</t>
  </si>
  <si>
    <t>1 200 000 à 12 445 000</t>
  </si>
  <si>
    <r>
      <t>* par m de hauteur de chute total et par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passant dans la passe</t>
    </r>
  </si>
  <si>
    <r>
      <t>coût de l'ouvrage par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et par m de chute *</t>
    </r>
  </si>
  <si>
    <t>en euros 2010</t>
  </si>
  <si>
    <t>** insuffisance de données pour exploitation statistique</t>
  </si>
  <si>
    <t>rivières de contournement**</t>
  </si>
  <si>
    <t xml:space="preserve">coût unitaire de l'ouvrage </t>
  </si>
  <si>
    <t>coût unitaire de l'ouvrage *</t>
  </si>
  <si>
    <t>* insuffisance de données pour exploitation statistique</t>
  </si>
  <si>
    <t>4 661 à 399 768</t>
  </si>
  <si>
    <t>maxi / mini</t>
  </si>
  <si>
    <t>Clouère (86)</t>
  </si>
  <si>
    <t>Magnerolles (79)</t>
  </si>
  <si>
    <t xml:space="preserve"> /an</t>
  </si>
  <si>
    <t>guide entretien des passes à ps Logrami 2007 valeur mini</t>
  </si>
  <si>
    <t>guide entretien des passes à ps Logrami 2008 valeur maxi</t>
  </si>
  <si>
    <t>entretien passe à ps à contraintes faibles (ral fond, tapis brosses)</t>
  </si>
  <si>
    <t>entretien passes à ps à contraintes moyennes (bassins ral plans...)</t>
  </si>
  <si>
    <t>entretien passe à ps à contraintes fortes (ascenseurs, pompage, chambre visio...)</t>
  </si>
  <si>
    <t>Aménagements ponctuels</t>
  </si>
  <si>
    <t>pieux de saules (fourniture et plantation)</t>
  </si>
  <si>
    <t xml:space="preserve">Banquettes helophyte </t>
  </si>
  <si>
    <t>Salaires</t>
  </si>
  <si>
    <t>Techniciens</t>
  </si>
  <si>
    <t>Version provisoire janvier 2011</t>
  </si>
  <si>
    <t>Ecart type</t>
  </si>
  <si>
    <t>Céphons (36)</t>
  </si>
  <si>
    <t>Orfeuil (37)</t>
  </si>
  <si>
    <t>hydro concept 2011 CRE Grandlieu</t>
  </si>
  <si>
    <t>m/l</t>
  </si>
  <si>
    <t>curage petits canaux</t>
  </si>
  <si>
    <t>curage grands canaux</t>
  </si>
  <si>
    <t>curage canaux plans d'eau pelle flottante ou embarquée</t>
  </si>
  <si>
    <t xml:space="preserve">curage canaux par drague </t>
  </si>
  <si>
    <t>clôture électrique (à piquets fixes)</t>
  </si>
  <si>
    <t>Dalot (matériel + pose) pour franchissement fossé</t>
  </si>
  <si>
    <t>analyse sédiments (paramètres Arrêté du 30-05-2008)</t>
  </si>
  <si>
    <t>Etude bilan CRE</t>
  </si>
  <si>
    <t>Techniciens rivière ou milieu aquatique salaire + fonctionnement</t>
  </si>
  <si>
    <t>Passe à poissons la Roche Pinard Tours (37) 2011</t>
  </si>
  <si>
    <t>SI Brenne (37) 2013</t>
  </si>
  <si>
    <t>Ripisylve, création,  entretien, restauration</t>
  </si>
  <si>
    <t xml:space="preserve">abattage d'arbres (&lt;30cm) </t>
  </si>
  <si>
    <t>SI Cisse (37) 2013</t>
  </si>
  <si>
    <t>Mise en place d'une protection de berge et création d'un chemin ***</t>
  </si>
  <si>
    <t>*** installation de fagots de Saules sur une hauteur de 2m et remise en place d'une berge plus douce (apport de terre), 350ml</t>
  </si>
  <si>
    <t>SICA Choisille (37) 2013</t>
  </si>
  <si>
    <t>sietabr : Roumer (37) 2013</t>
  </si>
  <si>
    <t>Retalutage de berges avec plantations</t>
  </si>
  <si>
    <t>Banquettes + recharge gros blocs</t>
  </si>
  <si>
    <t>CG 37 2013</t>
  </si>
  <si>
    <t>Mesland Cisse (37)  2013</t>
  </si>
  <si>
    <t>Retalutage de berges sans plantation (uniquement semis)</t>
  </si>
  <si>
    <t>Banquettes alternes (avec retalutages ou remblais seuls)</t>
  </si>
  <si>
    <t>Banquettes alternes en remblais</t>
  </si>
  <si>
    <t>SI Cisse (37) 2013 Min d'Arrivay</t>
  </si>
  <si>
    <t>SI Cisse (37) 2013 Noizay</t>
  </si>
  <si>
    <t>SI Cisse (37) 2014 Nazelles</t>
  </si>
  <si>
    <t>SI Cisse (37) 2013 Chouzy</t>
  </si>
  <si>
    <t>Vouvray Cisse (37)  2013</t>
  </si>
  <si>
    <t>SI Manse (37) 2013</t>
  </si>
  <si>
    <t>barrage de Descartes (37) CG</t>
  </si>
  <si>
    <t>Moulin Bachus Brenne (37) 2013</t>
  </si>
  <si>
    <t>rampe enrochements</t>
  </si>
  <si>
    <t xml:space="preserve"> </t>
  </si>
  <si>
    <t>fédé pêche 37 2013 Escotais</t>
  </si>
  <si>
    <t>Boires</t>
  </si>
  <si>
    <t>Etg de Beauregard 37 suppression avec recréation petit étang déconnecté2011</t>
  </si>
  <si>
    <t>Etg de Madelon 37 suppression avec recréation petit étang déconnecté mares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</si>
</sst>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&quot;Vrai&quot;;&quot;Vrai&quot;;&quot;Faux&quot;"/>
    <numFmt numFmtId="167" formatCode="&quot;Actif&quot;;&quot;Actif&quot;;&quot;Inactif&quot;"/>
    <numFmt numFmtId="168" formatCode="0.00000"/>
    <numFmt numFmtId="169" formatCode="0.0000"/>
    <numFmt numFmtId="170" formatCode="0.000"/>
    <numFmt numFmtId="171" formatCode="0.000000"/>
    <numFmt numFmtId="172" formatCode="#,##0.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color indexed="53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6">
    <xf numFmtId="0" fontId="0" fillId="0" borderId="0" xfId="0" applyAlignment="1">
      <alignment/>
    </xf>
    <xf numFmtId="2" fontId="1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left" wrapText="1"/>
    </xf>
    <xf numFmtId="2" fontId="0" fillId="33" borderId="0" xfId="0" applyNumberFormat="1" applyFill="1" applyAlignment="1">
      <alignment horizontal="left" wrapText="1"/>
    </xf>
    <xf numFmtId="2" fontId="1" fillId="33" borderId="0" xfId="0" applyNumberFormat="1" applyFont="1" applyFill="1" applyAlignment="1">
      <alignment horizontal="left" wrapText="1"/>
    </xf>
    <xf numFmtId="2" fontId="0" fillId="0" borderId="0" xfId="0" applyNumberFormat="1" applyFont="1" applyFill="1" applyAlignment="1">
      <alignment horizontal="left" wrapText="1"/>
    </xf>
    <xf numFmtId="2" fontId="1" fillId="0" borderId="0" xfId="0" applyNumberFormat="1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1" fontId="1" fillId="33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2" fontId="0" fillId="0" borderId="10" xfId="0" applyNumberFormat="1" applyFont="1" applyBorder="1" applyAlignment="1">
      <alignment horizontal="left" wrapText="1"/>
    </xf>
    <xf numFmtId="2" fontId="0" fillId="0" borderId="11" xfId="0" applyNumberFormat="1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2" fontId="0" fillId="0" borderId="0" xfId="0" applyNumberFormat="1" applyBorder="1" applyAlignment="1">
      <alignment horizontal="left" wrapText="1"/>
    </xf>
    <xf numFmtId="2" fontId="1" fillId="33" borderId="0" xfId="0" applyNumberFormat="1" applyFont="1" applyFill="1" applyBorder="1" applyAlignment="1">
      <alignment horizontal="left" wrapText="1"/>
    </xf>
    <xf numFmtId="2" fontId="0" fillId="0" borderId="0" xfId="0" applyNumberFormat="1" applyFill="1" applyBorder="1" applyAlignment="1">
      <alignment horizontal="left" wrapText="1"/>
    </xf>
    <xf numFmtId="2" fontId="0" fillId="33" borderId="0" xfId="0" applyNumberForma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2" fontId="3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wrapText="1" shrinkToFit="1"/>
    </xf>
    <xf numFmtId="2" fontId="6" fillId="34" borderId="0" xfId="0" applyNumberFormat="1" applyFont="1" applyFill="1" applyAlignment="1">
      <alignment horizontal="center" wrapText="1" shrinkToFit="1"/>
    </xf>
    <xf numFmtId="1" fontId="6" fillId="34" borderId="0" xfId="0" applyNumberFormat="1" applyFont="1" applyFill="1" applyAlignment="1">
      <alignment horizontal="center" wrapText="1" shrinkToFit="1"/>
    </xf>
    <xf numFmtId="2" fontId="0" fillId="0" borderId="0" xfId="0" applyNumberFormat="1" applyAlignment="1">
      <alignment wrapText="1" shrinkToFit="1"/>
    </xf>
    <xf numFmtId="2" fontId="0" fillId="0" borderId="0" xfId="0" applyNumberFormat="1" applyAlignment="1">
      <alignment horizontal="center" wrapText="1" shrinkToFit="1"/>
    </xf>
    <xf numFmtId="1" fontId="0" fillId="0" borderId="0" xfId="0" applyNumberForma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 wrapText="1" shrinkToFit="1"/>
    </xf>
    <xf numFmtId="1" fontId="0" fillId="33" borderId="0" xfId="0" applyNumberFormat="1" applyFill="1" applyAlignment="1">
      <alignment horizontal="center" wrapText="1" shrinkToFit="1"/>
    </xf>
    <xf numFmtId="1" fontId="0" fillId="0" borderId="0" xfId="0" applyNumberFormat="1" applyFill="1" applyAlignment="1">
      <alignment horizontal="center" wrapText="1" shrinkToFit="1"/>
    </xf>
    <xf numFmtId="2" fontId="6" fillId="34" borderId="0" xfId="0" applyNumberFormat="1" applyFont="1" applyFill="1" applyAlignment="1">
      <alignment wrapText="1" shrinkToFit="1"/>
    </xf>
    <xf numFmtId="2" fontId="0" fillId="0" borderId="0" xfId="0" applyNumberFormat="1" applyFill="1" applyAlignment="1">
      <alignment wrapText="1" shrinkToFit="1"/>
    </xf>
    <xf numFmtId="2" fontId="0" fillId="0" borderId="0" xfId="0" applyNumberFormat="1" applyFill="1" applyAlignment="1">
      <alignment horizontal="center" wrapText="1" shrinkToFit="1"/>
    </xf>
    <xf numFmtId="2" fontId="6" fillId="35" borderId="0" xfId="0" applyNumberFormat="1" applyFont="1" applyFill="1" applyAlignment="1">
      <alignment horizontal="center" wrapText="1" shrinkToFit="1"/>
    </xf>
    <xf numFmtId="1" fontId="6" fillId="35" borderId="0" xfId="0" applyNumberFormat="1" applyFont="1" applyFill="1" applyAlignment="1">
      <alignment horizontal="center" wrapText="1" shrinkToFi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2" fontId="1" fillId="33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0" fillId="33" borderId="0" xfId="0" applyNumberFormat="1" applyFill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3" fontId="0" fillId="36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9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2" fontId="2" fillId="0" borderId="0" xfId="0" applyNumberFormat="1" applyFont="1" applyFill="1" applyAlignment="1">
      <alignment horizontal="left" wrapText="1"/>
    </xf>
    <xf numFmtId="2" fontId="0" fillId="0" borderId="0" xfId="0" applyNumberFormat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5" xfId="0" applyBorder="1" applyAlignment="1">
      <alignment wrapText="1"/>
    </xf>
    <xf numFmtId="2" fontId="0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 horizontal="left" wrapText="1"/>
    </xf>
    <xf numFmtId="3" fontId="0" fillId="0" borderId="0" xfId="0" applyNumberFormat="1" applyAlignment="1">
      <alignment horizontal="center"/>
    </xf>
    <xf numFmtId="0" fontId="47" fillId="0" borderId="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18</xdr:row>
      <xdr:rowOff>66675</xdr:rowOff>
    </xdr:from>
    <xdr:to>
      <xdr:col>5</xdr:col>
      <xdr:colOff>647700</xdr:colOff>
      <xdr:row>19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3162300"/>
          <a:ext cx="2190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unitaires des ouvrages toutes chutes</a:t>
          </a:r>
        </a:p>
      </xdr:txBody>
    </xdr:sp>
    <xdr:clientData/>
  </xdr:twoCellAnchor>
  <xdr:twoCellAnchor>
    <xdr:from>
      <xdr:col>3</xdr:col>
      <xdr:colOff>571500</xdr:colOff>
      <xdr:row>30</xdr:row>
      <xdr:rowOff>76200</xdr:rowOff>
    </xdr:from>
    <xdr:to>
      <xdr:col>7</xdr:col>
      <xdr:colOff>495300</xdr:colOff>
      <xdr:row>31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33725" y="5314950"/>
          <a:ext cx="3429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unitaires des ouvrages toutes chutes, par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/s et par m de chute</a:t>
          </a:r>
        </a:p>
      </xdr:txBody>
    </xdr:sp>
    <xdr:clientData/>
  </xdr:twoCellAnchor>
  <xdr:twoCellAnchor>
    <xdr:from>
      <xdr:col>2</xdr:col>
      <xdr:colOff>238125</xdr:colOff>
      <xdr:row>43</xdr:row>
      <xdr:rowOff>57150</xdr:rowOff>
    </xdr:from>
    <xdr:to>
      <xdr:col>8</xdr:col>
      <xdr:colOff>85725</xdr:colOff>
      <xdr:row>44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38325" y="7610475"/>
          <a:ext cx="4962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unitaires des ouvrages de chute inférieure à 2.5m, par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/s et par m de chute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50"/>
  <sheetViews>
    <sheetView zoomScalePageLayoutView="0" workbookViewId="0" topLeftCell="A109">
      <selection activeCell="B162" sqref="A160:B162"/>
    </sheetView>
  </sheetViews>
  <sheetFormatPr defaultColWidth="11.421875" defaultRowHeight="12.75"/>
  <cols>
    <col min="1" max="1" width="31.7109375" style="28" customWidth="1"/>
    <col min="2" max="2" width="16.7109375" style="29" customWidth="1"/>
    <col min="3" max="3" width="13.8515625" style="29" customWidth="1"/>
    <col min="4" max="5" width="11.421875" style="29" customWidth="1"/>
    <col min="6" max="6" width="15.421875" style="27" customWidth="1"/>
    <col min="7" max="7" width="15.57421875" style="27" customWidth="1"/>
    <col min="8" max="8" width="14.57421875" style="27" customWidth="1"/>
  </cols>
  <sheetData>
    <row r="4" spans="1:8" s="21" customFormat="1" ht="12.75">
      <c r="A4" s="22"/>
      <c r="B4" s="35" t="s">
        <v>111</v>
      </c>
      <c r="C4" s="35" t="str">
        <f>'Couts unitaires'!DP3</f>
        <v>Couts moyen</v>
      </c>
      <c r="D4" s="35" t="str">
        <f>'Couts unitaires'!DQ3</f>
        <v>Max</v>
      </c>
      <c r="E4" s="35" t="str">
        <f>'Couts unitaires'!DR3</f>
        <v>Mini</v>
      </c>
      <c r="F4" s="36" t="str">
        <f>'Couts unitaires'!DT3</f>
        <v>1° quartile</v>
      </c>
      <c r="G4" s="36" t="str">
        <f>'Couts unitaires'!DU3</f>
        <v>3°quartile</v>
      </c>
      <c r="H4" s="36" t="str">
        <f>'Couts unitaires'!DV3</f>
        <v>nbre d'entrées</v>
      </c>
    </row>
    <row r="5" spans="1:8" s="21" customFormat="1" ht="12.75">
      <c r="A5" s="32" t="str">
        <f>'Couts unitaires'!B4</f>
        <v>Minéraux (avec transport)</v>
      </c>
      <c r="B5" s="23"/>
      <c r="C5" s="23"/>
      <c r="D5" s="23"/>
      <c r="E5" s="23"/>
      <c r="F5" s="24"/>
      <c r="G5" s="24"/>
      <c r="H5" s="24"/>
    </row>
    <row r="6" spans="1:8" ht="12.75">
      <c r="A6" s="25" t="str">
        <f>'Couts unitaires'!B5</f>
        <v>Alluvionnaire </v>
      </c>
      <c r="B6" s="26" t="str">
        <f>'Couts unitaires'!C5</f>
        <v>t</v>
      </c>
      <c r="C6" s="26">
        <f>'Couts unitaires'!DP5</f>
        <v>18.19333333333333</v>
      </c>
      <c r="D6" s="26">
        <f>'Couts unitaires'!DQ5</f>
        <v>25</v>
      </c>
      <c r="E6" s="26">
        <f>'Couts unitaires'!DR5</f>
        <v>12.78</v>
      </c>
      <c r="F6" s="30">
        <f>'Couts unitaires'!DT5</f>
        <v>14.79</v>
      </c>
      <c r="G6" s="30">
        <f>'Couts unitaires'!DU5</f>
        <v>20.9</v>
      </c>
      <c r="H6" s="27">
        <f>'Couts unitaires'!DV5</f>
        <v>3</v>
      </c>
    </row>
    <row r="7" spans="1:8" ht="12.75">
      <c r="A7" s="25" t="str">
        <f>'Couts unitaires'!B6</f>
        <v>Pierre de champs (PC)</v>
      </c>
      <c r="B7" s="26" t="str">
        <f>'Couts unitaires'!C6</f>
        <v>t</v>
      </c>
      <c r="C7" s="26">
        <f>'Couts unitaires'!DP6</f>
        <v>22.53333333333333</v>
      </c>
      <c r="D7" s="26">
        <f>'Couts unitaires'!DQ6</f>
        <v>45</v>
      </c>
      <c r="E7" s="26">
        <f>'Couts unitaires'!DR6</f>
        <v>6.6000000000000005</v>
      </c>
      <c r="F7" s="30">
        <f>'Couts unitaires'!DT6</f>
        <v>11.3</v>
      </c>
      <c r="G7" s="30">
        <f>'Couts unitaires'!DU6</f>
        <v>30.5</v>
      </c>
      <c r="H7" s="27">
        <f>'Couts unitaires'!DV6</f>
        <v>3</v>
      </c>
    </row>
    <row r="8" spans="1:8" ht="12.75">
      <c r="A8" s="25" t="str">
        <f>'Couts unitaires'!B7</f>
        <v>Cailloux  (20/60)</v>
      </c>
      <c r="B8" s="26" t="str">
        <f>'Couts unitaires'!C7</f>
        <v>t</v>
      </c>
      <c r="C8" s="26">
        <f>'Couts unitaires'!DP7</f>
        <v>28.7325</v>
      </c>
      <c r="D8" s="26">
        <f>'Couts unitaires'!DQ7</f>
        <v>47.93</v>
      </c>
      <c r="E8" s="26">
        <f>'Couts unitaires'!DR7</f>
        <v>14</v>
      </c>
      <c r="F8" s="30">
        <f>'Couts unitaires'!DT7</f>
        <v>22.25</v>
      </c>
      <c r="G8" s="30">
        <f>'Couts unitaires'!DU7</f>
        <v>32.9825</v>
      </c>
      <c r="H8" s="27">
        <f>'Couts unitaires'!DV7</f>
        <v>4</v>
      </c>
    </row>
    <row r="9" spans="1:8" ht="12.75">
      <c r="A9" s="25" t="str">
        <f>'Couts unitaires'!B8</f>
        <v>Diorite trié (PC / BPC)</v>
      </c>
      <c r="B9" s="26" t="str">
        <f>'Couts unitaires'!C8</f>
        <v>t</v>
      </c>
      <c r="C9" s="26">
        <f>'Couts unitaires'!DP8</f>
        <v>12.905000000000001</v>
      </c>
      <c r="D9" s="26">
        <f>'Couts unitaires'!DQ8</f>
        <v>14.17</v>
      </c>
      <c r="E9" s="26">
        <f>'Couts unitaires'!DR8</f>
        <v>11.64</v>
      </c>
      <c r="F9" s="30">
        <f>'Couts unitaires'!DT8</f>
        <v>12.2725</v>
      </c>
      <c r="G9" s="30">
        <f>'Couts unitaires'!DU8</f>
        <v>13.5375</v>
      </c>
      <c r="H9" s="27">
        <f>'Couts unitaires'!DV8</f>
        <v>2</v>
      </c>
    </row>
    <row r="10" spans="1:8" ht="12.75">
      <c r="A10" s="25" t="str">
        <f>'Couts unitaires'!B9</f>
        <v>Silex trié (PC / BPC)</v>
      </c>
      <c r="B10" s="26" t="str">
        <f>'Couts unitaires'!C9</f>
        <v>t</v>
      </c>
      <c r="C10" s="26">
        <f>'Couts unitaires'!DP9</f>
        <v>35.45</v>
      </c>
      <c r="D10" s="26">
        <f>'Couts unitaires'!DQ9</f>
        <v>35.45</v>
      </c>
      <c r="E10" s="26">
        <f>'Couts unitaires'!DR9</f>
        <v>35.45</v>
      </c>
      <c r="F10" s="30">
        <f>'Couts unitaires'!DT9</f>
        <v>35.45</v>
      </c>
      <c r="G10" s="30">
        <f>'Couts unitaires'!DU9</f>
        <v>35.45</v>
      </c>
      <c r="H10" s="27">
        <f>'Couts unitaires'!DV9</f>
        <v>1</v>
      </c>
    </row>
    <row r="11" spans="1:8" ht="12.75">
      <c r="A11" s="25" t="str">
        <f>'Couts unitaires'!B10</f>
        <v>Calcaire trié (PC / BPC)</v>
      </c>
      <c r="B11" s="26" t="str">
        <f>'Couts unitaires'!C10</f>
        <v>t</v>
      </c>
      <c r="C11" s="26">
        <f>'Couts unitaires'!DP10</f>
        <v>16.3425</v>
      </c>
      <c r="D11" s="26">
        <f>'Couts unitaires'!DQ10</f>
        <v>21.5</v>
      </c>
      <c r="E11" s="26">
        <f>'Couts unitaires'!DR10</f>
        <v>14</v>
      </c>
      <c r="F11" s="30">
        <f>'Couts unitaires'!DT10</f>
        <v>14.067499999999999</v>
      </c>
      <c r="G11" s="30">
        <f>'Couts unitaires'!DU10</f>
        <v>17.21</v>
      </c>
      <c r="H11" s="27">
        <f>'Couts unitaires'!DV10</f>
        <v>4</v>
      </c>
    </row>
    <row r="12" spans="1:8" ht="12.75">
      <c r="A12" s="25" t="str">
        <f>'Couts unitaires'!B11</f>
        <v>Blocs &gt; 256 mm</v>
      </c>
      <c r="B12" s="26" t="str">
        <f>'Couts unitaires'!C11</f>
        <v>t</v>
      </c>
      <c r="C12" s="26">
        <f>'Couts unitaires'!DP11</f>
        <v>32.28333333333334</v>
      </c>
      <c r="D12" s="26">
        <f>'Couts unitaires'!DQ11</f>
        <v>70</v>
      </c>
      <c r="E12" s="26">
        <f>'Couts unitaires'!DR11</f>
        <v>10.4</v>
      </c>
      <c r="F12" s="30">
        <f>'Couts unitaires'!DT11</f>
        <v>19.5</v>
      </c>
      <c r="G12" s="30">
        <f>'Couts unitaires'!DU11</f>
        <v>41.075</v>
      </c>
      <c r="H12" s="27">
        <f>'Couts unitaires'!DV11</f>
        <v>6</v>
      </c>
    </row>
    <row r="13" spans="1:8" ht="12.75">
      <c r="A13" s="25" t="str">
        <f>'Couts unitaires'!B12</f>
        <v>Enrochement</v>
      </c>
      <c r="B13" s="26" t="str">
        <f>'Couts unitaires'!C12</f>
        <v>t</v>
      </c>
      <c r="C13" s="26">
        <f>'Couts unitaires'!DP12</f>
        <v>45.3575</v>
      </c>
      <c r="D13" s="26">
        <f>'Couts unitaires'!DQ12</f>
        <v>144.4</v>
      </c>
      <c r="E13" s="26">
        <f>'Couts unitaires'!DR12</f>
        <v>10</v>
      </c>
      <c r="F13" s="30">
        <f>'Couts unitaires'!DT12</f>
        <v>23.375</v>
      </c>
      <c r="G13" s="30">
        <f>'Couts unitaires'!DU12</f>
        <v>46.14</v>
      </c>
      <c r="H13" s="27">
        <f>'Couts unitaires'!DV12</f>
        <v>8</v>
      </c>
    </row>
    <row r="14" spans="1:8" ht="12.75">
      <c r="A14" s="32" t="str">
        <f>'Couts unitaires'!B14</f>
        <v>Aménagements ponctuels</v>
      </c>
      <c r="B14" s="23"/>
      <c r="C14" s="23"/>
      <c r="D14" s="23"/>
      <c r="E14" s="23"/>
      <c r="F14" s="24"/>
      <c r="G14" s="24"/>
      <c r="H14" s="24"/>
    </row>
    <row r="15" spans="1:8" ht="12.75">
      <c r="A15" s="25" t="str">
        <f>'Couts unitaires'!B15</f>
        <v>Seuils</v>
      </c>
      <c r="B15" s="26" t="str">
        <f>'Couts unitaires'!C15</f>
        <v>u</v>
      </c>
      <c r="C15" s="26">
        <f>'Couts unitaires'!DP15</f>
        <v>4661.166666666667</v>
      </c>
      <c r="D15" s="26">
        <f>'Couts unitaires'!DQ15</f>
        <v>17100</v>
      </c>
      <c r="E15" s="26">
        <f>'Couts unitaires'!DR15</f>
        <v>433</v>
      </c>
      <c r="F15" s="30">
        <f>'Couts unitaires'!DT15</f>
        <v>950.5</v>
      </c>
      <c r="G15" s="30">
        <f>'Couts unitaires'!DU15</f>
        <v>4375</v>
      </c>
      <c r="H15" s="27">
        <f>'Couts unitaires'!DV15</f>
        <v>6</v>
      </c>
    </row>
    <row r="16" spans="1:8" ht="12.75">
      <c r="A16" s="25" t="str">
        <f>'Couts unitaires'!B16</f>
        <v>Epis/deflecteurs</v>
      </c>
      <c r="B16" s="26" t="str">
        <f>'Couts unitaires'!C16</f>
        <v>u</v>
      </c>
      <c r="C16" s="26">
        <f>'Couts unitaires'!DP16</f>
        <v>1428.857142857143</v>
      </c>
      <c r="D16" s="26">
        <f>'Couts unitaires'!DQ16</f>
        <v>5000</v>
      </c>
      <c r="E16" s="26">
        <f>'Couts unitaires'!DR16</f>
        <v>182</v>
      </c>
      <c r="F16" s="30">
        <f>'Couts unitaires'!DT16</f>
        <v>485</v>
      </c>
      <c r="G16" s="30">
        <f>'Couts unitaires'!DU16</f>
        <v>1500</v>
      </c>
      <c r="H16" s="27">
        <f>'Couts unitaires'!DV16</f>
        <v>7</v>
      </c>
    </row>
    <row r="17" spans="1:8" ht="12.75">
      <c r="A17" s="25" t="str">
        <f>'Couts unitaires'!B17</f>
        <v>Epis en blocs </v>
      </c>
      <c r="B17" s="26" t="str">
        <f>'Couts unitaires'!C17</f>
        <v>t</v>
      </c>
      <c r="C17" s="26">
        <f>'Couts unitaires'!DP17</f>
        <v>243.33333333333334</v>
      </c>
      <c r="D17" s="26">
        <f>'Couts unitaires'!DQ17</f>
        <v>650</v>
      </c>
      <c r="E17" s="26">
        <f>'Couts unitaires'!DR17</f>
        <v>30</v>
      </c>
      <c r="F17" s="30">
        <f>'Couts unitaires'!DT17</f>
        <v>40</v>
      </c>
      <c r="G17" s="30">
        <f>'Couts unitaires'!DU17</f>
        <v>350</v>
      </c>
      <c r="H17" s="27">
        <f>'Couts unitaires'!DV17</f>
        <v>3</v>
      </c>
    </row>
    <row r="18" spans="1:8" ht="12.75">
      <c r="A18" s="25" t="str">
        <f>'Couts unitaires'!B18</f>
        <v>Seuils en blocs (fourniture et pose)</v>
      </c>
      <c r="B18" s="26" t="str">
        <f>'Couts unitaires'!C18</f>
        <v>t</v>
      </c>
      <c r="C18" s="26">
        <f>'Couts unitaires'!DP18</f>
        <v>36.666666666666664</v>
      </c>
      <c r="D18" s="26">
        <f>'Couts unitaires'!DQ18</f>
        <v>50</v>
      </c>
      <c r="E18" s="26">
        <f>'Couts unitaires'!DR18</f>
        <v>30</v>
      </c>
      <c r="F18" s="30">
        <f>'Couts unitaires'!DT18</f>
        <v>30</v>
      </c>
      <c r="G18" s="30">
        <f>'Couts unitaires'!DU18</f>
        <v>40</v>
      </c>
      <c r="H18" s="27">
        <f>'Couts unitaires'!DV18</f>
        <v>3</v>
      </c>
    </row>
    <row r="19" spans="1:8" ht="12.75">
      <c r="A19" s="25" t="str">
        <f>'Couts unitaires'!B19</f>
        <v>Seuil bois</v>
      </c>
      <c r="B19" s="26" t="str">
        <f>'Couts unitaires'!C19</f>
        <v>m3</v>
      </c>
      <c r="C19" s="26">
        <f>'Couts unitaires'!DP19</f>
        <v>400</v>
      </c>
      <c r="D19" s="26">
        <f>'Couts unitaires'!DQ19</f>
        <v>500</v>
      </c>
      <c r="E19" s="26">
        <f>'Couts unitaires'!DR19</f>
        <v>300</v>
      </c>
      <c r="F19" s="30">
        <f>'Couts unitaires'!DT19</f>
        <v>350</v>
      </c>
      <c r="G19" s="30">
        <f>'Couts unitaires'!DU19</f>
        <v>450</v>
      </c>
      <c r="H19" s="27">
        <f>'Couts unitaires'!DV19</f>
        <v>2</v>
      </c>
    </row>
    <row r="20" spans="1:8" ht="12.75">
      <c r="A20" s="25" t="str">
        <f>'Couts unitaires'!B20</f>
        <v>Epis/deflecteurs rondins bois</v>
      </c>
      <c r="B20" s="26" t="str">
        <f>'Couts unitaires'!C20</f>
        <v>m3</v>
      </c>
      <c r="C20" s="26">
        <f>'Couts unitaires'!DP20</f>
        <v>61.07</v>
      </c>
      <c r="D20" s="26">
        <f>'Couts unitaires'!DQ20</f>
        <v>90.3</v>
      </c>
      <c r="E20" s="26">
        <f>'Couts unitaires'!DR20</f>
        <v>31.84</v>
      </c>
      <c r="F20" s="30">
        <f>'Couts unitaires'!DT20</f>
        <v>46.455</v>
      </c>
      <c r="G20" s="30">
        <f>'Couts unitaires'!DU20</f>
        <v>75.685</v>
      </c>
      <c r="H20" s="27">
        <f>'Couts unitaires'!DV20</f>
        <v>2</v>
      </c>
    </row>
    <row r="21" spans="1:8" ht="12.75">
      <c r="A21" s="25" t="str">
        <f>'Couts unitaires'!B21</f>
        <v>Risbernes</v>
      </c>
      <c r="B21" s="26" t="str">
        <f>'Couts unitaires'!C21</f>
        <v>m2</v>
      </c>
      <c r="C21" s="26">
        <f>'Couts unitaires'!DP21</f>
        <v>45</v>
      </c>
      <c r="D21" s="26">
        <f>'Couts unitaires'!DQ21</f>
        <v>45</v>
      </c>
      <c r="E21" s="26">
        <f>'Couts unitaires'!DR21</f>
        <v>45</v>
      </c>
      <c r="F21" s="30">
        <f>'Couts unitaires'!DT21</f>
        <v>45</v>
      </c>
      <c r="G21" s="30">
        <f>'Couts unitaires'!DU21</f>
        <v>45</v>
      </c>
      <c r="H21" s="27">
        <f>'Couts unitaires'!DV21</f>
        <v>1</v>
      </c>
    </row>
    <row r="22" spans="1:8" ht="12.75">
      <c r="A22" s="25" t="str">
        <f>'Couts unitaires'!B22</f>
        <v>banquettes alternes</v>
      </c>
      <c r="B22" s="26" t="str">
        <f>'Couts unitaires'!C22</f>
        <v>ml</v>
      </c>
      <c r="C22" s="26">
        <f>'Couts unitaires'!DP22</f>
        <v>100</v>
      </c>
      <c r="D22" s="26">
        <f>'Couts unitaires'!DQ22</f>
        <v>100</v>
      </c>
      <c r="E22" s="26">
        <f>'Couts unitaires'!DR22</f>
        <v>100</v>
      </c>
      <c r="F22" s="30">
        <f>'Couts unitaires'!DT22</f>
        <v>100</v>
      </c>
      <c r="G22" s="30">
        <f>'Couts unitaires'!DU22</f>
        <v>100</v>
      </c>
      <c r="H22" s="27">
        <f>'Couts unitaires'!DV22</f>
        <v>1</v>
      </c>
    </row>
    <row r="23" spans="1:8" ht="12.75">
      <c r="A23" s="25" t="e">
        <f>'Couts unitaires'!#REF!</f>
        <v>#REF!</v>
      </c>
      <c r="B23" s="26" t="e">
        <f>'Couts unitaires'!#REF!</f>
        <v>#REF!</v>
      </c>
      <c r="C23" s="26" t="e">
        <f>'Couts unitaires'!#REF!</f>
        <v>#REF!</v>
      </c>
      <c r="D23" s="26" t="e">
        <f>'Couts unitaires'!#REF!</f>
        <v>#REF!</v>
      </c>
      <c r="E23" s="26" t="e">
        <f>'Couts unitaires'!#REF!</f>
        <v>#REF!</v>
      </c>
      <c r="F23" s="30" t="e">
        <f>'Couts unitaires'!#REF!</f>
        <v>#REF!</v>
      </c>
      <c r="G23" s="30" t="e">
        <f>'Couts unitaires'!#REF!</f>
        <v>#REF!</v>
      </c>
      <c r="H23" s="27" t="e">
        <f>'Couts unitaires'!#REF!</f>
        <v>#REF!</v>
      </c>
    </row>
    <row r="24" spans="1:8" ht="12.75">
      <c r="A24" s="25" t="str">
        <f>'Couts unitaires'!B23</f>
        <v>Gabions (boite 1/1m + geo))</v>
      </c>
      <c r="B24" s="26" t="str">
        <f>'Couts unitaires'!C23</f>
        <v>m3</v>
      </c>
      <c r="C24" s="26">
        <f>'Couts unitaires'!DP23</f>
        <v>225</v>
      </c>
      <c r="D24" s="26">
        <f>'Couts unitaires'!DQ23</f>
        <v>225</v>
      </c>
      <c r="E24" s="26">
        <f>'Couts unitaires'!DR23</f>
        <v>225</v>
      </c>
      <c r="F24" s="30">
        <f>'Couts unitaires'!DT23</f>
        <v>225</v>
      </c>
      <c r="G24" s="30">
        <f>'Couts unitaires'!DU23</f>
        <v>225</v>
      </c>
      <c r="H24" s="27">
        <f>'Couts unitaires'!DV23</f>
        <v>1</v>
      </c>
    </row>
    <row r="25" spans="1:5" ht="12.75">
      <c r="A25" s="25"/>
      <c r="B25" s="26"/>
      <c r="C25" s="26"/>
      <c r="D25" s="26"/>
      <c r="E25" s="26"/>
    </row>
    <row r="26" spans="1:8" ht="12.75">
      <c r="A26" s="32" t="str">
        <f>'Couts unitaires'!B25</f>
        <v>Habitats piscicoles</v>
      </c>
      <c r="B26" s="23"/>
      <c r="C26" s="23"/>
      <c r="D26" s="23"/>
      <c r="E26" s="23"/>
      <c r="F26" s="24"/>
      <c r="G26" s="24"/>
      <c r="H26" s="24"/>
    </row>
    <row r="27" spans="1:8" ht="12.75">
      <c r="A27" s="25" t="str">
        <f>'Couts unitaires'!B26</f>
        <v>Sous Berge</v>
      </c>
      <c r="B27" s="26" t="str">
        <f>'Couts unitaires'!C26</f>
        <v>ml</v>
      </c>
      <c r="C27" s="26">
        <f>'Couts unitaires'!DP26</f>
        <v>300</v>
      </c>
      <c r="D27" s="26">
        <f>'Couts unitaires'!DQ26</f>
        <v>300</v>
      </c>
      <c r="E27" s="26">
        <f>'Couts unitaires'!DR26</f>
        <v>300</v>
      </c>
      <c r="F27" s="30">
        <f>'Couts unitaires'!DT26</f>
        <v>300</v>
      </c>
      <c r="G27" s="30">
        <f>'Couts unitaires'!DU26</f>
        <v>300</v>
      </c>
      <c r="H27" s="27">
        <f>'Couts unitaires'!DV26</f>
        <v>1</v>
      </c>
    </row>
    <row r="28" spans="1:8" ht="12.75">
      <c r="A28" s="25" t="str">
        <f>'Couts unitaires'!B27</f>
        <v>Blocs dispersés</v>
      </c>
      <c r="B28" s="26" t="str">
        <f>'Couts unitaires'!C27</f>
        <v>t</v>
      </c>
      <c r="C28" s="26">
        <f>'Couts unitaires'!DP27</f>
        <v>54.26666666666667</v>
      </c>
      <c r="D28" s="26">
        <f>'Couts unitaires'!DQ27</f>
        <v>80</v>
      </c>
      <c r="E28" s="26">
        <f>'Couts unitaires'!DR27</f>
        <v>27</v>
      </c>
      <c r="F28" s="30">
        <f>'Couts unitaires'!DT27</f>
        <v>41.4</v>
      </c>
      <c r="G28" s="30">
        <f>'Couts unitaires'!DU27</f>
        <v>67.9</v>
      </c>
      <c r="H28" s="27">
        <f>'Couts unitaires'!DV27</f>
        <v>3</v>
      </c>
    </row>
    <row r="29" spans="1:8" ht="12.75">
      <c r="A29" s="25" t="str">
        <f>'Couts unitaires'!B28</f>
        <v>Caches</v>
      </c>
      <c r="B29" s="26" t="str">
        <f>'Couts unitaires'!C28</f>
        <v>m3</v>
      </c>
      <c r="C29" s="26">
        <f>'Couts unitaires'!DP28</f>
        <v>14.379999999999999</v>
      </c>
      <c r="D29" s="26">
        <f>'Couts unitaires'!DQ28</f>
        <v>23</v>
      </c>
      <c r="E29" s="26">
        <f>'Couts unitaires'!DR28</f>
        <v>5.76</v>
      </c>
      <c r="F29" s="30">
        <f>'Couts unitaires'!DT28</f>
        <v>10.07</v>
      </c>
      <c r="G29" s="30">
        <f>'Couts unitaires'!DU28</f>
        <v>18.69</v>
      </c>
      <c r="H29" s="27">
        <f>'Couts unitaires'!DV28</f>
        <v>2</v>
      </c>
    </row>
    <row r="30" spans="1:8" ht="12.75">
      <c r="A30" s="25" t="str">
        <f>'Couts unitaires'!B29</f>
        <v>Herbier aquatique</v>
      </c>
      <c r="B30" s="26" t="str">
        <f>'Couts unitaires'!C29</f>
        <v>m2</v>
      </c>
      <c r="C30" s="26">
        <f>'Couts unitaires'!DP29</f>
        <v>6</v>
      </c>
      <c r="D30" s="26">
        <f>'Couts unitaires'!DQ29</f>
        <v>6</v>
      </c>
      <c r="E30" s="26">
        <f>'Couts unitaires'!DR29</f>
        <v>6</v>
      </c>
      <c r="F30" s="30">
        <f>'Couts unitaires'!DT29</f>
        <v>6</v>
      </c>
      <c r="G30" s="30">
        <f>'Couts unitaires'!DU29</f>
        <v>6</v>
      </c>
      <c r="H30" s="27">
        <f>'Couts unitaires'!DV29</f>
        <v>1</v>
      </c>
    </row>
    <row r="31" spans="1:8" ht="12.75">
      <c r="A31" s="25" t="str">
        <f>'Couts unitaires'!B30</f>
        <v>Frayères à truite (lit de graviers)</v>
      </c>
      <c r="B31" s="26" t="str">
        <f>'Couts unitaires'!C30</f>
        <v>m2</v>
      </c>
      <c r="C31" s="26">
        <f>'Couts unitaires'!DP30</f>
        <v>30</v>
      </c>
      <c r="D31" s="26">
        <f>'Couts unitaires'!DQ30</f>
        <v>30</v>
      </c>
      <c r="E31" s="26">
        <f>'Couts unitaires'!DR30</f>
        <v>30</v>
      </c>
      <c r="F31" s="30">
        <f>'Couts unitaires'!DT30</f>
        <v>30</v>
      </c>
      <c r="G31" s="30">
        <f>'Couts unitaires'!DU30</f>
        <v>30</v>
      </c>
      <c r="H31" s="27">
        <f>'Couts unitaires'!DV30</f>
        <v>1</v>
      </c>
    </row>
    <row r="32" spans="1:8" ht="12.75">
      <c r="A32" s="25" t="str">
        <f>'Couts unitaires'!B31</f>
        <v>Frayères à brochets</v>
      </c>
      <c r="B32" s="26" t="str">
        <f>'Couts unitaires'!C31</f>
        <v>ha</v>
      </c>
      <c r="C32" s="26">
        <f>'Couts unitaires'!DP31</f>
        <v>39000</v>
      </c>
      <c r="D32" s="26">
        <f>'Couts unitaires'!DQ31</f>
        <v>40000</v>
      </c>
      <c r="E32" s="26">
        <f>'Couts unitaires'!DR31</f>
        <v>38000</v>
      </c>
      <c r="F32" s="30">
        <f>'Couts unitaires'!DT31</f>
        <v>38500</v>
      </c>
      <c r="G32" s="30">
        <f>'Couts unitaires'!DU31</f>
        <v>39500</v>
      </c>
      <c r="H32" s="27">
        <f>'Couts unitaires'!DV31</f>
        <v>2</v>
      </c>
    </row>
    <row r="33" spans="1:7" ht="12.75">
      <c r="A33" s="25"/>
      <c r="B33" s="26"/>
      <c r="C33" s="26"/>
      <c r="D33" s="26"/>
      <c r="E33" s="26"/>
      <c r="F33" s="30"/>
      <c r="G33" s="30"/>
    </row>
    <row r="34" spans="1:8" ht="12.75">
      <c r="A34" s="32" t="str">
        <f>'Couts unitaires'!B33</f>
        <v>Engins</v>
      </c>
      <c r="B34" s="23"/>
      <c r="C34" s="23"/>
      <c r="D34" s="23"/>
      <c r="E34" s="23"/>
      <c r="F34" s="24"/>
      <c r="G34" s="24"/>
      <c r="H34" s="24"/>
    </row>
    <row r="35" spans="1:8" ht="12.75">
      <c r="A35" s="25" t="str">
        <f>'Couts unitaires'!B34</f>
        <v>Location pelleteuse</v>
      </c>
      <c r="B35" s="26" t="str">
        <f>'Couts unitaires'!C34</f>
        <v>h</v>
      </c>
      <c r="C35" s="26">
        <f>'Couts unitaires'!DP34</f>
        <v>27.666666666666668</v>
      </c>
      <c r="D35" s="26">
        <f>'Couts unitaires'!DQ34</f>
        <v>50</v>
      </c>
      <c r="E35" s="26">
        <f>'Couts unitaires'!DR34</f>
        <v>8</v>
      </c>
      <c r="F35" s="30">
        <f>'Couts unitaires'!DT34</f>
        <v>16.5</v>
      </c>
      <c r="G35" s="30">
        <f>'Couts unitaires'!DU34</f>
        <v>37.5</v>
      </c>
      <c r="H35" s="27">
        <f>'Couts unitaires'!DV34</f>
        <v>3</v>
      </c>
    </row>
    <row r="36" spans="1:8" ht="12.75">
      <c r="A36" s="25" t="str">
        <f>'Couts unitaires'!B35</f>
        <v>Buldozer (ss chauffeur)</v>
      </c>
      <c r="B36" s="26" t="str">
        <f>'Couts unitaires'!C35</f>
        <v>h</v>
      </c>
      <c r="C36" s="26">
        <f>'Couts unitaires'!DP35</f>
        <v>47.5</v>
      </c>
      <c r="D36" s="26">
        <f>'Couts unitaires'!DQ35</f>
        <v>47.5</v>
      </c>
      <c r="E36" s="26">
        <f>'Couts unitaires'!DR35</f>
        <v>47.5</v>
      </c>
      <c r="F36" s="30">
        <f>'Couts unitaires'!DT35</f>
        <v>47.5</v>
      </c>
      <c r="G36" s="30">
        <f>'Couts unitaires'!DU35</f>
        <v>47.5</v>
      </c>
      <c r="H36" s="27">
        <f>'Couts unitaires'!DV35</f>
        <v>1</v>
      </c>
    </row>
    <row r="37" spans="1:8" ht="12.75">
      <c r="A37" s="25" t="str">
        <f>'Couts unitaires'!B36</f>
        <v>Tractopelle (ss chauffeur)</v>
      </c>
      <c r="B37" s="26" t="str">
        <f>'Couts unitaires'!C36</f>
        <v>h</v>
      </c>
      <c r="C37" s="26">
        <f>'Couts unitaires'!DP36</f>
        <v>45</v>
      </c>
      <c r="D37" s="26">
        <f>'Couts unitaires'!DQ36</f>
        <v>45</v>
      </c>
      <c r="E37" s="26">
        <f>'Couts unitaires'!DR36</f>
        <v>45</v>
      </c>
      <c r="F37" s="30">
        <f>'Couts unitaires'!DT36</f>
        <v>45</v>
      </c>
      <c r="G37" s="30">
        <f>'Couts unitaires'!DU36</f>
        <v>45</v>
      </c>
      <c r="H37" s="27">
        <f>'Couts unitaires'!DV36</f>
        <v>1</v>
      </c>
    </row>
    <row r="38" spans="1:8" ht="12.75">
      <c r="A38" s="25" t="str">
        <f>'Couts unitaires'!B37</f>
        <v>Pelleteuse (chauffeur)</v>
      </c>
      <c r="B38" s="26" t="str">
        <f>'Couts unitaires'!C37</f>
        <v>j</v>
      </c>
      <c r="C38" s="26">
        <f>'Couts unitaires'!DP37</f>
        <v>600</v>
      </c>
      <c r="D38" s="26">
        <f>'Couts unitaires'!DQ37</f>
        <v>600</v>
      </c>
      <c r="E38" s="26">
        <f>'Couts unitaires'!DR37</f>
        <v>600</v>
      </c>
      <c r="F38" s="30">
        <f>'Couts unitaires'!DT37</f>
        <v>600</v>
      </c>
      <c r="G38" s="30">
        <f>'Couts unitaires'!DU37</f>
        <v>600</v>
      </c>
      <c r="H38" s="27">
        <f>'Couts unitaires'!DV37</f>
        <v>1</v>
      </c>
    </row>
    <row r="39" spans="1:5" ht="12.75">
      <c r="A39" s="25"/>
      <c r="B39" s="26"/>
      <c r="C39" s="26"/>
      <c r="D39" s="26"/>
      <c r="E39" s="26"/>
    </row>
    <row r="40" spans="1:8" ht="12.75">
      <c r="A40" s="32" t="str">
        <f>'Couts unitaires'!B39</f>
        <v>Génie végétal</v>
      </c>
      <c r="B40" s="23"/>
      <c r="C40" s="23"/>
      <c r="D40" s="23"/>
      <c r="E40" s="23"/>
      <c r="F40" s="24"/>
      <c r="G40" s="24"/>
      <c r="H40" s="24"/>
    </row>
    <row r="41" spans="1:8" ht="12.75">
      <c r="A41" s="25" t="str">
        <f>'Couts unitaires'!B40</f>
        <v>Treillis de coco tissé posé</v>
      </c>
      <c r="B41" s="26" t="str">
        <f>'Couts unitaires'!C40</f>
        <v>m2</v>
      </c>
      <c r="C41" s="26">
        <f>'Couts unitaires'!DP40</f>
        <v>7.066666666666666</v>
      </c>
      <c r="D41" s="26">
        <f>'Couts unitaires'!DQ40</f>
        <v>9</v>
      </c>
      <c r="E41" s="26">
        <f>'Couts unitaires'!DR40</f>
        <v>5.7</v>
      </c>
      <c r="F41" s="30">
        <f>'Couts unitaires'!DT40</f>
        <v>6.1</v>
      </c>
      <c r="G41" s="30">
        <f>'Couts unitaires'!DU40</f>
        <v>7.75</v>
      </c>
      <c r="H41" s="27">
        <f>'Couts unitaires'!DV40</f>
        <v>3</v>
      </c>
    </row>
    <row r="42" spans="1:8" ht="12.75">
      <c r="A42" s="25" t="str">
        <f>'Couts unitaires'!B41</f>
        <v>Géotextile bidim</v>
      </c>
      <c r="B42" s="26" t="str">
        <f>'Couts unitaires'!C41</f>
        <v>m2</v>
      </c>
      <c r="C42" s="26">
        <f>'Couts unitaires'!DP41</f>
        <v>1.3220338983050848</v>
      </c>
      <c r="D42" s="26">
        <f>'Couts unitaires'!DQ41</f>
        <v>1.3220338983050848</v>
      </c>
      <c r="E42" s="26">
        <f>'Couts unitaires'!DR41</f>
        <v>1.3220338983050848</v>
      </c>
      <c r="F42" s="30">
        <f>'Couts unitaires'!DT41</f>
        <v>1.3220338983050848</v>
      </c>
      <c r="G42" s="30">
        <f>'Couts unitaires'!DU41</f>
        <v>1.3220338983050848</v>
      </c>
      <c r="H42" s="27">
        <f>'Couts unitaires'!DV41</f>
        <v>1</v>
      </c>
    </row>
    <row r="43" spans="1:8" ht="12.75">
      <c r="A43" s="25" t="str">
        <f>'Couts unitaires'!B42</f>
        <v>Coco Geotextile posé</v>
      </c>
      <c r="B43" s="26" t="str">
        <f>'Couts unitaires'!C42</f>
        <v>m2</v>
      </c>
      <c r="C43" s="26">
        <f>'Couts unitaires'!DP42</f>
        <v>5.533846153846154</v>
      </c>
      <c r="D43" s="26">
        <f>'Couts unitaires'!DQ42</f>
        <v>11</v>
      </c>
      <c r="E43" s="26">
        <f>'Couts unitaires'!DR42</f>
        <v>2</v>
      </c>
      <c r="F43" s="30">
        <f>'Couts unitaires'!DT42</f>
        <v>3</v>
      </c>
      <c r="G43" s="30">
        <f>'Couts unitaires'!DU42</f>
        <v>6.5</v>
      </c>
      <c r="H43" s="27">
        <f>'Couts unitaires'!DV42</f>
        <v>13</v>
      </c>
    </row>
    <row r="44" spans="1:8" ht="12.75">
      <c r="A44" s="25" t="str">
        <f>'Couts unitaires'!B43</f>
        <v>Agrafes (3/m2)</v>
      </c>
      <c r="B44" s="26" t="str">
        <f>'Couts unitaires'!C43</f>
        <v>unité</v>
      </c>
      <c r="C44" s="26">
        <f>'Couts unitaires'!DP43</f>
        <v>1.105</v>
      </c>
      <c r="D44" s="26">
        <f>'Couts unitaires'!DQ43</f>
        <v>2</v>
      </c>
      <c r="E44" s="26">
        <f>'Couts unitaires'!DR43</f>
        <v>0.21</v>
      </c>
      <c r="F44" s="30">
        <f>'Couts unitaires'!DT43</f>
        <v>0.6575</v>
      </c>
      <c r="G44" s="30">
        <f>'Couts unitaires'!DU43</f>
        <v>1.5525</v>
      </c>
      <c r="H44" s="27">
        <f>'Couts unitaires'!DV43</f>
        <v>2</v>
      </c>
    </row>
    <row r="45" spans="1:8" ht="12.75">
      <c r="A45" s="25" t="str">
        <f>'Couts unitaires'!B44</f>
        <v>Piquet chataigner 1,5m</v>
      </c>
      <c r="B45" s="26" t="str">
        <f>'Couts unitaires'!C44</f>
        <v>unité</v>
      </c>
      <c r="C45" s="26">
        <f>'Couts unitaires'!DP44</f>
        <v>1.5</v>
      </c>
      <c r="D45" s="26">
        <f>'Couts unitaires'!DQ44</f>
        <v>1.5</v>
      </c>
      <c r="E45" s="26">
        <f>'Couts unitaires'!DR44</f>
        <v>1.5</v>
      </c>
      <c r="F45" s="30">
        <f>'Couts unitaires'!DT44</f>
        <v>1.5</v>
      </c>
      <c r="G45" s="30">
        <f>'Couts unitaires'!DU44</f>
        <v>1.5</v>
      </c>
      <c r="H45" s="27">
        <f>'Couts unitaires'!DV44</f>
        <v>1</v>
      </c>
    </row>
    <row r="46" spans="1:8" ht="12.75">
      <c r="A46" s="25" t="str">
        <f>'Couts unitaires'!B45</f>
        <v>Boudin d'helophyte</v>
      </c>
      <c r="B46" s="26" t="str">
        <f>'Couts unitaires'!C45</f>
        <v>ml</v>
      </c>
      <c r="C46" s="26">
        <f>'Couts unitaires'!DP45</f>
        <v>55.082499999999996</v>
      </c>
      <c r="D46" s="26">
        <f>'Couts unitaires'!DQ45</f>
        <v>75</v>
      </c>
      <c r="E46" s="26">
        <f>'Couts unitaires'!DR45</f>
        <v>25.33</v>
      </c>
      <c r="F46" s="30">
        <f>'Couts unitaires'!DT45</f>
        <v>40.082499999999996</v>
      </c>
      <c r="G46" s="30">
        <f>'Couts unitaires'!DU45</f>
        <v>75</v>
      </c>
      <c r="H46" s="27">
        <f>'Couts unitaires'!DV45</f>
        <v>4</v>
      </c>
    </row>
    <row r="47" spans="1:8" ht="25.5">
      <c r="A47" s="25" t="str">
        <f>'Couts unitaires'!B46</f>
        <v>Boutures de saules (fourniture et plantation)</v>
      </c>
      <c r="B47" s="26" t="str">
        <f>'Couts unitaires'!C46</f>
        <v>unité</v>
      </c>
      <c r="C47" s="26">
        <f>'Couts unitaires'!DP46</f>
        <v>1.875</v>
      </c>
      <c r="D47" s="26">
        <f>'Couts unitaires'!DQ46</f>
        <v>3</v>
      </c>
      <c r="E47" s="26">
        <f>'Couts unitaires'!DR46</f>
        <v>1</v>
      </c>
      <c r="F47" s="30">
        <f>'Couts unitaires'!DT46</f>
        <v>1.375</v>
      </c>
      <c r="G47" s="30">
        <f>'Couts unitaires'!DU46</f>
        <v>2.25</v>
      </c>
      <c r="H47" s="27">
        <f>'Couts unitaires'!DV46</f>
        <v>4</v>
      </c>
    </row>
    <row r="48" spans="1:8" ht="12.75">
      <c r="A48" s="25" t="str">
        <f>'Couts unitaires'!B47</f>
        <v>Garantie suivi boutures</v>
      </c>
      <c r="B48" s="26" t="str">
        <f>'Couts unitaires'!C47</f>
        <v>unité</v>
      </c>
      <c r="C48" s="26">
        <f>'Couts unitaires'!DP47</f>
        <v>0.75</v>
      </c>
      <c r="D48" s="26">
        <f>'Couts unitaires'!DQ47</f>
        <v>1</v>
      </c>
      <c r="E48" s="26">
        <f>'Couts unitaires'!DR47</f>
        <v>0.5</v>
      </c>
      <c r="F48" s="30">
        <f>'Couts unitaires'!DT47</f>
        <v>0.625</v>
      </c>
      <c r="G48" s="30">
        <f>'Couts unitaires'!DU47</f>
        <v>0.875</v>
      </c>
      <c r="H48" s="27">
        <f>'Couts unitaires'!DV47</f>
        <v>2</v>
      </c>
    </row>
    <row r="49" spans="1:8" ht="12.75">
      <c r="A49" s="25" t="str">
        <f>'Couts unitaires'!B48</f>
        <v>Marcottage</v>
      </c>
      <c r="B49" s="26" t="str">
        <f>'Couts unitaires'!C48</f>
        <v>unité</v>
      </c>
      <c r="C49" s="26">
        <f>'Couts unitaires'!DP48</f>
        <v>1.25</v>
      </c>
      <c r="D49" s="26">
        <f>'Couts unitaires'!DQ48</f>
        <v>2</v>
      </c>
      <c r="E49" s="26">
        <f>'Couts unitaires'!DR48</f>
        <v>0.5</v>
      </c>
      <c r="F49" s="30">
        <f>'Couts unitaires'!DT48</f>
        <v>0.875</v>
      </c>
      <c r="G49" s="30">
        <f>'Couts unitaires'!DU48</f>
        <v>1.625</v>
      </c>
      <c r="H49" s="27">
        <f>'Couts unitaires'!DV48</f>
        <v>2</v>
      </c>
    </row>
    <row r="50" spans="1:8" ht="25.5">
      <c r="A50" s="25" t="str">
        <f>'Couts unitaires'!B49</f>
        <v>pieux de saules (fourniture et plantation)</v>
      </c>
      <c r="B50" s="26" t="str">
        <f>'Couts unitaires'!C49</f>
        <v>unité</v>
      </c>
      <c r="C50" s="26">
        <f>'Couts unitaires'!DP49</f>
        <v>1</v>
      </c>
      <c r="D50" s="26">
        <f>'Couts unitaires'!DQ49</f>
        <v>1</v>
      </c>
      <c r="E50" s="26">
        <f>'Couts unitaires'!DR49</f>
        <v>1</v>
      </c>
      <c r="F50" s="30">
        <f>'Couts unitaires'!DT49</f>
        <v>1</v>
      </c>
      <c r="G50" s="30">
        <f>'Couts unitaires'!DU49</f>
        <v>1</v>
      </c>
      <c r="H50" s="27">
        <f>'Couts unitaires'!DV49</f>
        <v>1</v>
      </c>
    </row>
    <row r="51" spans="1:8" ht="12.75">
      <c r="A51" s="25" t="str">
        <f>'Couts unitaires'!B50</f>
        <v>Banquettes helophyte </v>
      </c>
      <c r="B51" s="26" t="str">
        <f>'Couts unitaires'!C50</f>
        <v>ml</v>
      </c>
      <c r="C51" s="26">
        <f>'Couts unitaires'!DP50</f>
        <v>85.57749999999999</v>
      </c>
      <c r="D51" s="26">
        <f>'Couts unitaires'!DQ50</f>
        <v>116.41</v>
      </c>
      <c r="E51" s="26">
        <f>'Couts unitaires'!DR50</f>
        <v>70.5</v>
      </c>
      <c r="F51" s="30">
        <f>'Couts unitaires'!DT50</f>
        <v>73.875</v>
      </c>
      <c r="G51" s="30">
        <f>'Couts unitaires'!DU50</f>
        <v>89.4025</v>
      </c>
      <c r="H51" s="27">
        <f>'Couts unitaires'!DV50</f>
        <v>4</v>
      </c>
    </row>
    <row r="52" spans="1:8" ht="12.75">
      <c r="A52" s="25" t="str">
        <f>'Couts unitaires'!B51</f>
        <v>Tressage saules</v>
      </c>
      <c r="B52" s="26" t="str">
        <f>'Couts unitaires'!C51</f>
        <v>ml</v>
      </c>
      <c r="C52" s="26">
        <f>'Couts unitaires'!DP51</f>
        <v>67.44444444444444</v>
      </c>
      <c r="D52" s="26">
        <f>'Couts unitaires'!DQ51</f>
        <v>120</v>
      </c>
      <c r="E52" s="26">
        <f>'Couts unitaires'!DR51</f>
        <v>40</v>
      </c>
      <c r="F52" s="30">
        <f>'Couts unitaires'!DT51</f>
        <v>46</v>
      </c>
      <c r="G52" s="30">
        <f>'Couts unitaires'!DU51</f>
        <v>90</v>
      </c>
      <c r="H52" s="27">
        <f>'Couts unitaires'!DV51</f>
        <v>9</v>
      </c>
    </row>
    <row r="53" spans="1:8" ht="12.75">
      <c r="A53" s="25" t="str">
        <f>'Couts unitaires'!B52</f>
        <v>couche de branchesà rejets</v>
      </c>
      <c r="B53" s="26" t="str">
        <f>'Couts unitaires'!C52</f>
        <v>m²</v>
      </c>
      <c r="C53" s="26">
        <f>'Couts unitaires'!DP52</f>
        <v>45</v>
      </c>
      <c r="D53" s="26">
        <f>'Couts unitaires'!DQ52</f>
        <v>50</v>
      </c>
      <c r="E53" s="26">
        <f>'Couts unitaires'!DR52</f>
        <v>40</v>
      </c>
      <c r="F53" s="30">
        <f>'Couts unitaires'!DT52</f>
        <v>42.5</v>
      </c>
      <c r="G53" s="30">
        <f>'Couts unitaires'!DU52</f>
        <v>47.5</v>
      </c>
      <c r="H53" s="27">
        <f>'Couts unitaires'!DV52</f>
        <v>2</v>
      </c>
    </row>
    <row r="54" spans="1:8" ht="12.75">
      <c r="A54" s="25" t="str">
        <f>'Couts unitaires'!B53</f>
        <v>lits de plants et plançons</v>
      </c>
      <c r="B54" s="26" t="str">
        <f>'Couts unitaires'!C53</f>
        <v>m²</v>
      </c>
      <c r="C54" s="26">
        <f>'Couts unitaires'!DP53</f>
        <v>30</v>
      </c>
      <c r="D54" s="26">
        <f>'Couts unitaires'!DQ53</f>
        <v>40</v>
      </c>
      <c r="E54" s="26">
        <f>'Couts unitaires'!DR53</f>
        <v>20</v>
      </c>
      <c r="F54" s="30">
        <f>'Couts unitaires'!DT53</f>
        <v>25</v>
      </c>
      <c r="G54" s="30">
        <f>'Couts unitaires'!DU53</f>
        <v>35</v>
      </c>
      <c r="H54" s="27">
        <f>'Couts unitaires'!DV53</f>
        <v>2</v>
      </c>
    </row>
    <row r="55" spans="1:8" ht="12.75">
      <c r="A55" s="25" t="str">
        <f>'Couts unitaires'!B54</f>
        <v>Fascinage hélophytes</v>
      </c>
      <c r="B55" s="26" t="str">
        <f>'Couts unitaires'!C54</f>
        <v>ml</v>
      </c>
      <c r="C55" s="26">
        <f>'Couts unitaires'!DP54</f>
        <v>99.93785714285715</v>
      </c>
      <c r="D55" s="26">
        <f>'Couts unitaires'!DQ54</f>
        <v>193</v>
      </c>
      <c r="E55" s="26">
        <f>'Couts unitaires'!DR54</f>
        <v>50</v>
      </c>
      <c r="F55" s="30">
        <f>'Couts unitaires'!DT54</f>
        <v>60</v>
      </c>
      <c r="G55" s="30">
        <f>'Couts unitaires'!DU54</f>
        <v>121.875</v>
      </c>
      <c r="H55" s="27">
        <f>'Couts unitaires'!DV54</f>
        <v>14</v>
      </c>
    </row>
    <row r="56" spans="1:8" ht="12.75">
      <c r="A56" s="25" t="str">
        <f>'Couts unitaires'!B55</f>
        <v>Fascinage saules</v>
      </c>
      <c r="B56" s="26" t="str">
        <f>'Couts unitaires'!C55</f>
        <v>ml</v>
      </c>
      <c r="C56" s="26">
        <f>'Couts unitaires'!DP55</f>
        <v>75</v>
      </c>
      <c r="D56" s="26">
        <f>'Couts unitaires'!DQ55</f>
        <v>100</v>
      </c>
      <c r="E56" s="26">
        <f>'Couts unitaires'!DR55</f>
        <v>50</v>
      </c>
      <c r="F56" s="30">
        <f>'Couts unitaires'!DT55</f>
        <v>62.5</v>
      </c>
      <c r="G56" s="30">
        <f>'Couts unitaires'!DU55</f>
        <v>87.5</v>
      </c>
      <c r="H56" s="27">
        <f>'Couts unitaires'!DV55</f>
        <v>2</v>
      </c>
    </row>
    <row r="57" spans="1:8" ht="12.75">
      <c r="A57" s="25" t="str">
        <f>'Couts unitaires'!B56</f>
        <v>Peigne</v>
      </c>
      <c r="B57" s="26" t="str">
        <f>'Couts unitaires'!C56</f>
        <v>m3</v>
      </c>
      <c r="C57" s="26">
        <f>'Couts unitaires'!DP56</f>
        <v>34.4125</v>
      </c>
      <c r="D57" s="26">
        <f>'Couts unitaires'!DQ56</f>
        <v>50</v>
      </c>
      <c r="E57" s="26">
        <f>'Couts unitaires'!DR56</f>
        <v>20</v>
      </c>
      <c r="F57" s="30">
        <f>'Couts unitaires'!DT56</f>
        <v>27.5</v>
      </c>
      <c r="G57" s="30">
        <f>'Couts unitaires'!DU56</f>
        <v>40.7375</v>
      </c>
      <c r="H57" s="27">
        <f>'Couts unitaires'!DV56</f>
        <v>4</v>
      </c>
    </row>
    <row r="58" spans="1:8" ht="12.75">
      <c r="A58" s="25" t="str">
        <f>'Couts unitaires'!B57</f>
        <v>Caisson vegétalisé</v>
      </c>
      <c r="B58" s="26" t="str">
        <f>'Couts unitaires'!C57</f>
        <v>m3 de bois</v>
      </c>
      <c r="C58" s="26">
        <f>'Couts unitaires'!DP57</f>
        <v>342.6666666666667</v>
      </c>
      <c r="D58" s="26">
        <f>'Couts unitaires'!DQ57</f>
        <v>800</v>
      </c>
      <c r="E58" s="26">
        <f>'Couts unitaires'!DR57</f>
        <v>61</v>
      </c>
      <c r="F58" s="30">
        <f>'Couts unitaires'!DT57</f>
        <v>227.5</v>
      </c>
      <c r="G58" s="30">
        <f>'Couts unitaires'!DU57</f>
        <v>381.25</v>
      </c>
      <c r="H58" s="27">
        <f>'Couts unitaires'!DV57</f>
        <v>6</v>
      </c>
    </row>
    <row r="59" spans="1:8" ht="12.75">
      <c r="A59" s="25" t="str">
        <f>'Couts unitaires'!B58</f>
        <v>Treillage bois</v>
      </c>
      <c r="B59" s="26" t="str">
        <f>'Couts unitaires'!C58</f>
        <v>m3 de bois</v>
      </c>
      <c r="C59" s="26">
        <f>'Couts unitaires'!DP58</f>
        <v>800</v>
      </c>
      <c r="D59" s="26">
        <f>'Couts unitaires'!DQ58</f>
        <v>900</v>
      </c>
      <c r="E59" s="26">
        <f>'Couts unitaires'!DR58</f>
        <v>700</v>
      </c>
      <c r="F59" s="30">
        <f>'Couts unitaires'!DT58</f>
        <v>750</v>
      </c>
      <c r="G59" s="30">
        <f>'Couts unitaires'!DU58</f>
        <v>850</v>
      </c>
      <c r="H59" s="27">
        <f>'Couts unitaires'!DV58</f>
        <v>2</v>
      </c>
    </row>
    <row r="60" spans="1:8" ht="12.75">
      <c r="A60" s="25" t="str">
        <f>'Couts unitaires'!B59</f>
        <v>Plantation hélophyte</v>
      </c>
      <c r="B60" s="26" t="str">
        <f>'Couts unitaires'!C59</f>
        <v>m2</v>
      </c>
      <c r="C60" s="26">
        <f>'Couts unitaires'!DP59</f>
        <v>18.5</v>
      </c>
      <c r="D60" s="26">
        <f>'Couts unitaires'!DQ59</f>
        <v>28</v>
      </c>
      <c r="E60" s="26">
        <f>'Couts unitaires'!DR59</f>
        <v>9</v>
      </c>
      <c r="F60" s="30">
        <f>'Couts unitaires'!DT59</f>
        <v>13.75</v>
      </c>
      <c r="G60" s="30">
        <f>'Couts unitaires'!DU59</f>
        <v>23.25</v>
      </c>
      <c r="H60" s="27">
        <f>'Couts unitaires'!DV59</f>
        <v>2</v>
      </c>
    </row>
    <row r="61" spans="1:8" ht="12.75">
      <c r="A61" s="25" t="str">
        <f>'Couts unitaires'!B60</f>
        <v>Plantation hélophyte</v>
      </c>
      <c r="B61" s="26" t="str">
        <f>'Couts unitaires'!C60</f>
        <v>unité</v>
      </c>
      <c r="C61" s="26">
        <f>'Couts unitaires'!DP60</f>
        <v>2.6224285714285713</v>
      </c>
      <c r="D61" s="26">
        <f>'Couts unitaires'!DQ60</f>
        <v>6</v>
      </c>
      <c r="E61" s="26">
        <f>'Couts unitaires'!DR60</f>
        <v>1.06</v>
      </c>
      <c r="F61" s="30">
        <f>'Couts unitaires'!DT60</f>
        <v>1.5485</v>
      </c>
      <c r="G61" s="30">
        <f>'Couts unitaires'!DU60</f>
        <v>2.85</v>
      </c>
      <c r="H61" s="27">
        <f>'Couts unitaires'!DV60</f>
        <v>7</v>
      </c>
    </row>
    <row r="62" spans="1:8" ht="12.75">
      <c r="A62" s="25" t="str">
        <f>'Couts unitaires'!B61</f>
        <v>Garantie suivi hélophytes</v>
      </c>
      <c r="B62" s="26" t="str">
        <f>'Couts unitaires'!C61</f>
        <v>unité</v>
      </c>
      <c r="C62" s="26">
        <f>'Couts unitaires'!DP61</f>
        <v>1</v>
      </c>
      <c r="D62" s="26">
        <f>'Couts unitaires'!DQ61</f>
        <v>1</v>
      </c>
      <c r="E62" s="26">
        <f>'Couts unitaires'!DR61</f>
        <v>1</v>
      </c>
      <c r="F62" s="30">
        <f>'Couts unitaires'!DT61</f>
        <v>1</v>
      </c>
      <c r="G62" s="30">
        <f>'Couts unitaires'!DU61</f>
        <v>1</v>
      </c>
      <c r="H62" s="27">
        <f>'Couts unitaires'!DV61</f>
        <v>1</v>
      </c>
    </row>
    <row r="63" spans="1:8" ht="25.5">
      <c r="A63" s="25" t="str">
        <f>'Couts unitaires'!B62</f>
        <v>Ensemencement (fourniture et semis)</v>
      </c>
      <c r="B63" s="26" t="str">
        <f>'Couts unitaires'!C62</f>
        <v>m2</v>
      </c>
      <c r="C63" s="26">
        <f>'Couts unitaires'!DP62</f>
        <v>1.9075</v>
      </c>
      <c r="D63" s="26">
        <f>'Couts unitaires'!DQ62</f>
        <v>4</v>
      </c>
      <c r="E63" s="26">
        <f>'Couts unitaires'!DR62</f>
        <v>0.3</v>
      </c>
      <c r="F63" s="30">
        <f>'Couts unitaires'!DT62</f>
        <v>0.975</v>
      </c>
      <c r="G63" s="30">
        <f>'Couts unitaires'!DU62</f>
        <v>2.445</v>
      </c>
      <c r="H63" s="27">
        <f>'Couts unitaires'!DV62</f>
        <v>8</v>
      </c>
    </row>
    <row r="64" spans="1:8" ht="12.75">
      <c r="A64" s="25" t="str">
        <f>'Couts unitaires'!B63</f>
        <v>Garantie suivi semis</v>
      </c>
      <c r="B64" s="26" t="str">
        <f>'Couts unitaires'!C63</f>
        <v>m2</v>
      </c>
      <c r="C64" s="26">
        <f>'Couts unitaires'!DP63</f>
        <v>0.325</v>
      </c>
      <c r="D64" s="26">
        <f>'Couts unitaires'!DQ63</f>
        <v>0.5</v>
      </c>
      <c r="E64" s="26">
        <f>'Couts unitaires'!DR63</f>
        <v>0.15</v>
      </c>
      <c r="F64" s="30">
        <f>'Couts unitaires'!DT63</f>
        <v>0.2375</v>
      </c>
      <c r="G64" s="30">
        <f>'Couts unitaires'!DU63</f>
        <v>0.4125</v>
      </c>
      <c r="H64" s="27">
        <f>'Couts unitaires'!DV63</f>
        <v>2</v>
      </c>
    </row>
    <row r="65" spans="1:8" ht="25.5">
      <c r="A65" s="25" t="str">
        <f>'Couts unitaires'!B64</f>
        <v>Souches (fourniture et mise en place)</v>
      </c>
      <c r="B65" s="26" t="str">
        <f>'Couts unitaires'!C64</f>
        <v>unité</v>
      </c>
      <c r="C65" s="26">
        <f>'Couts unitaires'!DP64</f>
        <v>55</v>
      </c>
      <c r="D65" s="26">
        <f>'Couts unitaires'!DQ64</f>
        <v>55</v>
      </c>
      <c r="E65" s="26">
        <f>'Couts unitaires'!DR64</f>
        <v>55</v>
      </c>
      <c r="F65" s="30">
        <f>'Couts unitaires'!DT64</f>
        <v>55</v>
      </c>
      <c r="G65" s="30">
        <f>'Couts unitaires'!DU64</f>
        <v>55</v>
      </c>
      <c r="H65" s="27">
        <f>'Couts unitaires'!DV64</f>
        <v>1</v>
      </c>
    </row>
    <row r="66" spans="1:7" ht="12.75">
      <c r="A66" s="25"/>
      <c r="B66" s="26"/>
      <c r="C66" s="26"/>
      <c r="D66" s="26"/>
      <c r="E66" s="26"/>
      <c r="F66" s="30"/>
      <c r="G66" s="30"/>
    </row>
    <row r="67" spans="1:8" ht="12.75">
      <c r="A67" s="32" t="str">
        <f>'Couts unitaires'!B65</f>
        <v>Ripisylve, création,  entretien, restauration</v>
      </c>
      <c r="B67" s="23"/>
      <c r="C67" s="23"/>
      <c r="D67" s="23"/>
      <c r="E67" s="23"/>
      <c r="F67" s="24"/>
      <c r="G67" s="24"/>
      <c r="H67" s="24"/>
    </row>
    <row r="68" spans="1:8" ht="12.75">
      <c r="A68" s="25" t="str">
        <f>'Couts unitaires'!B67</f>
        <v>Garantie suivi arbustes</v>
      </c>
      <c r="B68" s="26" t="str">
        <f>'Couts unitaires'!C67</f>
        <v>unité</v>
      </c>
      <c r="C68" s="26">
        <f>'Couts unitaires'!DP67</f>
        <v>0</v>
      </c>
      <c r="D68" s="26">
        <f>'Couts unitaires'!DQ67</f>
        <v>0</v>
      </c>
      <c r="E68" s="26">
        <f>'Couts unitaires'!DR67</f>
        <v>0</v>
      </c>
      <c r="F68" s="30">
        <f>'Couts unitaires'!DT67</f>
        <v>0</v>
      </c>
      <c r="G68" s="30">
        <f>'Couts unitaires'!DU67</f>
        <v>0</v>
      </c>
      <c r="H68" s="27">
        <f>'Couts unitaires'!DV67</f>
        <v>0</v>
      </c>
    </row>
    <row r="69" spans="1:8" ht="25.5">
      <c r="A69" s="25" t="str">
        <f>'Couts unitaires'!B66</f>
        <v>Plantation arbuste (fourniture et plantation)</v>
      </c>
      <c r="B69" s="26" t="str">
        <f>'Couts unitaires'!C66</f>
        <v>unité</v>
      </c>
      <c r="C69" s="26">
        <f>'Couts unitaires'!DP66</f>
        <v>4.33625</v>
      </c>
      <c r="D69" s="26">
        <f>'Couts unitaires'!DQ66</f>
        <v>6</v>
      </c>
      <c r="E69" s="26">
        <f>'Couts unitaires'!DR66</f>
        <v>2</v>
      </c>
      <c r="F69" s="30">
        <f>'Couts unitaires'!DT66</f>
        <v>3</v>
      </c>
      <c r="G69" s="30">
        <f>'Couts unitaires'!DU66</f>
        <v>6</v>
      </c>
      <c r="H69" s="27">
        <f>'Couts unitaires'!DV66</f>
        <v>8</v>
      </c>
    </row>
    <row r="70" spans="1:8" ht="12.75">
      <c r="A70" s="25" t="str">
        <f>'Couts unitaires'!B69</f>
        <v>Garantie suivi arbres</v>
      </c>
      <c r="B70" s="26" t="str">
        <f>'Couts unitaires'!C69</f>
        <v>unité</v>
      </c>
      <c r="C70" s="26">
        <f>'Couts unitaires'!DP69</f>
        <v>15</v>
      </c>
      <c r="D70" s="26">
        <f>'Couts unitaires'!DQ69</f>
        <v>15</v>
      </c>
      <c r="E70" s="26">
        <f>'Couts unitaires'!DR69</f>
        <v>15</v>
      </c>
      <c r="F70" s="30">
        <f>'Couts unitaires'!DT69</f>
        <v>15</v>
      </c>
      <c r="G70" s="30">
        <f>'Couts unitaires'!DU69</f>
        <v>15</v>
      </c>
      <c r="H70" s="27">
        <f>'Couts unitaires'!DV69</f>
        <v>1</v>
      </c>
    </row>
    <row r="71" spans="1:8" ht="25.5">
      <c r="A71" s="25" t="str">
        <f>'Couts unitaires'!B68</f>
        <v>Plantation arbres (fourniture et plantation)</v>
      </c>
      <c r="B71" s="26" t="str">
        <f>'Couts unitaires'!C68</f>
        <v>unité</v>
      </c>
      <c r="C71" s="26">
        <f>'Couts unitaires'!DP68</f>
        <v>19.5</v>
      </c>
      <c r="D71" s="26">
        <f>'Couts unitaires'!DQ68</f>
        <v>50</v>
      </c>
      <c r="E71" s="26">
        <f>'Couts unitaires'!DR68</f>
        <v>5.5</v>
      </c>
      <c r="F71" s="30">
        <f>'Couts unitaires'!DT68</f>
        <v>10</v>
      </c>
      <c r="G71" s="30">
        <f>'Couts unitaires'!DU68</f>
        <v>20</v>
      </c>
      <c r="H71" s="27">
        <f>'Couts unitaires'!DV68</f>
        <v>5</v>
      </c>
    </row>
    <row r="72" spans="1:8" ht="15" customHeight="1">
      <c r="A72" s="25" t="str">
        <f>'Couts unitaires'!B71</f>
        <v>Garantie suivi baliveaux</v>
      </c>
      <c r="B72" s="26" t="str">
        <f>'Couts unitaires'!C71</f>
        <v>unité</v>
      </c>
      <c r="C72" s="26">
        <f>'Couts unitaires'!DP71</f>
        <v>1.5</v>
      </c>
      <c r="D72" s="26">
        <f>'Couts unitaires'!DQ71</f>
        <v>1.5</v>
      </c>
      <c r="E72" s="26">
        <f>'Couts unitaires'!DR71</f>
        <v>1.5</v>
      </c>
      <c r="F72" s="30">
        <f>'Couts unitaires'!DT71</f>
        <v>1.5</v>
      </c>
      <c r="G72" s="30">
        <f>'Couts unitaires'!DU71</f>
        <v>1.5</v>
      </c>
      <c r="H72" s="27">
        <f>'Couts unitaires'!DV71</f>
        <v>1</v>
      </c>
    </row>
    <row r="73" spans="1:8" ht="26.25" customHeight="1">
      <c r="A73" s="25" t="str">
        <f>'Couts unitaires'!B70</f>
        <v>Plantation baliveaux (fourniture et plantation)</v>
      </c>
      <c r="B73" s="26" t="str">
        <f>'Couts unitaires'!C70</f>
        <v>unité</v>
      </c>
      <c r="C73" s="26">
        <f>'Couts unitaires'!DP70</f>
        <v>24.666666666666668</v>
      </c>
      <c r="D73" s="26">
        <f>'Couts unitaires'!DQ70</f>
        <v>50</v>
      </c>
      <c r="E73" s="26">
        <f>'Couts unitaires'!DR70</f>
        <v>4</v>
      </c>
      <c r="F73" s="30">
        <f>'Couts unitaires'!DT70</f>
        <v>12</v>
      </c>
      <c r="G73" s="30">
        <f>'Couts unitaires'!DU70</f>
        <v>35</v>
      </c>
      <c r="H73" s="27">
        <f>'Couts unitaires'!DV70</f>
        <v>3</v>
      </c>
    </row>
    <row r="74" spans="1:8" ht="12.75">
      <c r="A74" s="25" t="str">
        <f>'Couts unitaires'!B72</f>
        <v>Création Ripisylve</v>
      </c>
      <c r="B74" s="26" t="str">
        <f>'Couts unitaires'!C72</f>
        <v>ml</v>
      </c>
      <c r="C74" s="26">
        <f>'Couts unitaires'!DP72</f>
        <v>6.4325</v>
      </c>
      <c r="D74" s="26">
        <f>'Couts unitaires'!DQ72</f>
        <v>8</v>
      </c>
      <c r="E74" s="26">
        <f>'Couts unitaires'!DR72</f>
        <v>4.5</v>
      </c>
      <c r="F74" s="30">
        <f>'Couts unitaires'!DT72</f>
        <v>5.0475</v>
      </c>
      <c r="G74" s="30">
        <f>'Couts unitaires'!DU72</f>
        <v>8</v>
      </c>
      <c r="H74" s="27">
        <f>'Couts unitaires'!DV72</f>
        <v>4</v>
      </c>
    </row>
    <row r="75" spans="1:8" ht="38.25">
      <c r="A75" s="25" t="str">
        <f>'Couts unitaires'!B73</f>
        <v>Entretien ripisylve (élagage débroussaillage, abattage)+ embâcle</v>
      </c>
      <c r="B75" s="26" t="str">
        <f>'Couts unitaires'!C73</f>
        <v>ml</v>
      </c>
      <c r="C75" s="26">
        <f>'Couts unitaires'!DP73</f>
        <v>2.3327477777777776</v>
      </c>
      <c r="D75" s="26">
        <f>'Couts unitaires'!DQ73</f>
        <v>4.5092</v>
      </c>
      <c r="E75" s="26">
        <f>'Couts unitaires'!DR73</f>
        <v>0.7608888888888888</v>
      </c>
      <c r="F75" s="30">
        <f>'Couts unitaires'!DT73</f>
        <v>1.67</v>
      </c>
      <c r="G75" s="30">
        <f>'Couts unitaires'!DU73</f>
        <v>2.48365</v>
      </c>
      <c r="H75" s="27">
        <f>'Couts unitaires'!DV73</f>
        <v>5</v>
      </c>
    </row>
    <row r="76" spans="1:8" ht="12.75">
      <c r="A76" s="25" t="str">
        <f>'Couts unitaires'!B74</f>
        <v>débroussaillage</v>
      </c>
      <c r="B76" s="26" t="str">
        <f>'Couts unitaires'!C74</f>
        <v>m²</v>
      </c>
      <c r="C76" s="26">
        <f>'Couts unitaires'!DP74</f>
        <v>1.25</v>
      </c>
      <c r="D76" s="26">
        <f>'Couts unitaires'!DQ74</f>
        <v>1.25</v>
      </c>
      <c r="E76" s="26">
        <f>'Couts unitaires'!DR74</f>
        <v>1.25</v>
      </c>
      <c r="F76" s="30">
        <f>'Couts unitaires'!DT74</f>
        <v>1.25</v>
      </c>
      <c r="G76" s="30">
        <f>'Couts unitaires'!DU74</f>
        <v>1.25</v>
      </c>
      <c r="H76" s="27">
        <f>'Couts unitaires'!DV74</f>
        <v>1</v>
      </c>
    </row>
    <row r="77" spans="1:8" ht="12.75">
      <c r="A77" s="25" t="str">
        <f>'Couts unitaires'!B76</f>
        <v>Abattage et débroussaillage</v>
      </c>
      <c r="B77" s="26" t="str">
        <f>'Couts unitaires'!C76</f>
        <v>ml</v>
      </c>
      <c r="C77" s="26">
        <f>'Couts unitaires'!DP76</f>
        <v>4</v>
      </c>
      <c r="D77" s="26">
        <f>'Couts unitaires'!DQ76</f>
        <v>5</v>
      </c>
      <c r="E77" s="26">
        <f>'Couts unitaires'!DR76</f>
        <v>3</v>
      </c>
      <c r="F77" s="30">
        <f>'Couts unitaires'!DT76</f>
        <v>3.5</v>
      </c>
      <c r="G77" s="30">
        <f>'Couts unitaires'!DU76</f>
        <v>4.5</v>
      </c>
      <c r="H77" s="27">
        <f>'Couts unitaires'!DV76</f>
        <v>2</v>
      </c>
    </row>
    <row r="78" spans="1:8" ht="12.75">
      <c r="A78" s="25" t="str">
        <f>'Couts unitaires'!B77</f>
        <v>recépage</v>
      </c>
      <c r="B78" s="26" t="str">
        <f>'Couts unitaires'!C77</f>
        <v>unité</v>
      </c>
      <c r="C78" s="26">
        <f>'Couts unitaires'!DP77</f>
        <v>70</v>
      </c>
      <c r="D78" s="26">
        <f>'Couts unitaires'!DQ77</f>
        <v>75</v>
      </c>
      <c r="E78" s="26">
        <f>'Couts unitaires'!DR77</f>
        <v>65</v>
      </c>
      <c r="F78" s="30">
        <f>'Couts unitaires'!DT77</f>
        <v>67.5</v>
      </c>
      <c r="G78" s="30">
        <f>'Couts unitaires'!DU77</f>
        <v>72.5</v>
      </c>
      <c r="H78" s="27">
        <f>'Couts unitaires'!DV77</f>
        <v>2</v>
      </c>
    </row>
    <row r="79" spans="1:8" ht="12.75">
      <c r="A79" s="25" t="str">
        <f>'Couts unitaires'!B78</f>
        <v>abattage d'arbres</v>
      </c>
      <c r="B79" s="26" t="str">
        <f>'Couts unitaires'!C78</f>
        <v>unité</v>
      </c>
      <c r="C79" s="26">
        <f>'Couts unitaires'!DP78</f>
        <v>92.5</v>
      </c>
      <c r="D79" s="26">
        <f>'Couts unitaires'!DQ78</f>
        <v>95</v>
      </c>
      <c r="E79" s="26">
        <f>'Couts unitaires'!DR78</f>
        <v>90</v>
      </c>
      <c r="F79" s="30">
        <f>'Couts unitaires'!DT78</f>
        <v>91.25</v>
      </c>
      <c r="G79" s="30">
        <f>'Couts unitaires'!DU78</f>
        <v>93.75</v>
      </c>
      <c r="H79" s="27">
        <f>'Couts unitaires'!DV78</f>
        <v>2</v>
      </c>
    </row>
    <row r="80" spans="1:8" ht="12.75">
      <c r="A80" s="25" t="str">
        <f>'Couts unitaires'!B80</f>
        <v>dessouchage</v>
      </c>
      <c r="B80" s="26" t="str">
        <f>'Couts unitaires'!C80</f>
        <v>unité</v>
      </c>
      <c r="C80" s="26">
        <f>'Couts unitaires'!DP80</f>
        <v>50</v>
      </c>
      <c r="D80" s="26">
        <f>'Couts unitaires'!DQ80</f>
        <v>50</v>
      </c>
      <c r="E80" s="26">
        <f>'Couts unitaires'!DR80</f>
        <v>50</v>
      </c>
      <c r="F80" s="30">
        <f>'Couts unitaires'!DT80</f>
        <v>50</v>
      </c>
      <c r="G80" s="30">
        <f>'Couts unitaires'!DU80</f>
        <v>50</v>
      </c>
      <c r="H80" s="27">
        <f>'Couts unitaires'!DV80</f>
        <v>1</v>
      </c>
    </row>
    <row r="81" spans="1:8" ht="12.75">
      <c r="A81" s="25" t="str">
        <f>'Couts unitaires'!B81</f>
        <v>Fauchage</v>
      </c>
      <c r="B81" s="26" t="str">
        <f>'Couts unitaires'!C81</f>
        <v>m2</v>
      </c>
      <c r="C81" s="26">
        <f>'Couts unitaires'!DP81</f>
        <v>0.15</v>
      </c>
      <c r="D81" s="26">
        <f>'Couts unitaires'!DQ81</f>
        <v>0.15</v>
      </c>
      <c r="E81" s="26">
        <f>'Couts unitaires'!DR81</f>
        <v>0.15</v>
      </c>
      <c r="F81" s="30">
        <f>'Couts unitaires'!DT81</f>
        <v>0.15</v>
      </c>
      <c r="G81" s="30">
        <f>'Couts unitaires'!DU81</f>
        <v>0.15</v>
      </c>
      <c r="H81" s="27">
        <f>'Couts unitaires'!DV81</f>
        <v>1</v>
      </c>
    </row>
    <row r="82" spans="1:7" ht="12.75">
      <c r="A82" s="25"/>
      <c r="B82" s="26"/>
      <c r="C82" s="26"/>
      <c r="D82" s="26"/>
      <c r="E82" s="26"/>
      <c r="F82" s="30"/>
      <c r="G82" s="30"/>
    </row>
    <row r="83" spans="1:8" ht="12.75">
      <c r="A83" s="32" t="str">
        <f>'Couts unitaires'!B82</f>
        <v>Aménagement annexes</v>
      </c>
      <c r="B83" s="23"/>
      <c r="C83" s="23"/>
      <c r="D83" s="23"/>
      <c r="E83" s="23"/>
      <c r="F83" s="24"/>
      <c r="G83" s="24"/>
      <c r="H83" s="24"/>
    </row>
    <row r="84" spans="1:8" ht="12.75">
      <c r="A84" s="25" t="str">
        <f>'Couts unitaires'!B83</f>
        <v>Abreuvoirs</v>
      </c>
      <c r="B84" s="26" t="str">
        <f>'Couts unitaires'!C83</f>
        <v>unité</v>
      </c>
      <c r="C84" s="26">
        <f>'Couts unitaires'!DP83</f>
        <v>893</v>
      </c>
      <c r="D84" s="26">
        <f>'Couts unitaires'!DQ83</f>
        <v>1776</v>
      </c>
      <c r="E84" s="26">
        <f>'Couts unitaires'!DR83</f>
        <v>250</v>
      </c>
      <c r="F84" s="30">
        <f>'Couts unitaires'!DT83</f>
        <v>487.5</v>
      </c>
      <c r="G84" s="30">
        <f>'Couts unitaires'!DU83</f>
        <v>1175</v>
      </c>
      <c r="H84" s="27">
        <f>'Couts unitaires'!DV83</f>
        <v>7</v>
      </c>
    </row>
    <row r="85" spans="1:8" ht="12.75">
      <c r="A85" s="25" t="str">
        <f>'Couts unitaires'!B84</f>
        <v>Abreuvoirs</v>
      </c>
      <c r="B85" s="26" t="str">
        <f>'Couts unitaires'!C84</f>
        <v>ml</v>
      </c>
      <c r="C85" s="26">
        <f>'Couts unitaires'!DP84</f>
        <v>5</v>
      </c>
      <c r="D85" s="26">
        <f>'Couts unitaires'!DQ84</f>
        <v>5</v>
      </c>
      <c r="E85" s="26">
        <f>'Couts unitaires'!DR84</f>
        <v>5</v>
      </c>
      <c r="F85" s="30">
        <f>'Couts unitaires'!DT84</f>
        <v>5</v>
      </c>
      <c r="G85" s="30">
        <f>'Couts unitaires'!DU84</f>
        <v>5</v>
      </c>
      <c r="H85" s="27">
        <f>'Couts unitaires'!DV84</f>
        <v>1</v>
      </c>
    </row>
    <row r="86" spans="1:8" ht="12.75">
      <c r="A86" s="25" t="str">
        <f>'Couts unitaires'!B85</f>
        <v>Pompes de prairies</v>
      </c>
      <c r="B86" s="26" t="str">
        <f>'Couts unitaires'!C85</f>
        <v>unité</v>
      </c>
      <c r="C86" s="26">
        <f>'Couts unitaires'!DP85</f>
        <v>343.3333333333333</v>
      </c>
      <c r="D86" s="26">
        <f>'Couts unitaires'!DQ85</f>
        <v>343.3333333333333</v>
      </c>
      <c r="E86" s="26">
        <f>'Couts unitaires'!DR85</f>
        <v>343.3333333333333</v>
      </c>
      <c r="F86" s="30">
        <f>'Couts unitaires'!DT85</f>
        <v>343.3333333333333</v>
      </c>
      <c r="G86" s="30">
        <f>'Couts unitaires'!DU85</f>
        <v>343.3333333333333</v>
      </c>
      <c r="H86" s="27">
        <f>'Couts unitaires'!DV85</f>
        <v>1</v>
      </c>
    </row>
    <row r="87" spans="1:8" ht="12.75">
      <c r="A87" s="25" t="str">
        <f>'Couts unitaires'!B87</f>
        <v>Clôtures </v>
      </c>
      <c r="B87" s="26" t="str">
        <f>'Couts unitaires'!C87</f>
        <v>ml</v>
      </c>
      <c r="C87" s="26">
        <f>'Couts unitaires'!DP87</f>
        <v>7.042</v>
      </c>
      <c r="D87" s="26">
        <f>'Couts unitaires'!DQ87</f>
        <v>8</v>
      </c>
      <c r="E87" s="26">
        <f>'Couts unitaires'!DR87</f>
        <v>4</v>
      </c>
      <c r="F87" s="30">
        <f>'Couts unitaires'!DT87</f>
        <v>7.209999999999999</v>
      </c>
      <c r="G87" s="30">
        <f>'Couts unitaires'!DU87</f>
        <v>8</v>
      </c>
      <c r="H87" s="27">
        <f>'Couts unitaires'!DV87</f>
        <v>5</v>
      </c>
    </row>
    <row r="88" spans="1:8" ht="12.75">
      <c r="A88" s="25" t="str">
        <f>'Couts unitaires'!B89</f>
        <v>Passage à gué</v>
      </c>
      <c r="B88" s="26" t="str">
        <f>'Couts unitaires'!C89</f>
        <v>u</v>
      </c>
      <c r="C88" s="26">
        <f>'Couts unitaires'!DP89</f>
        <v>602.0833333333334</v>
      </c>
      <c r="D88" s="26">
        <f>'Couts unitaires'!DQ89</f>
        <v>1000</v>
      </c>
      <c r="E88" s="26">
        <f>'Couts unitaires'!DR89</f>
        <v>204.16666666666666</v>
      </c>
      <c r="F88" s="30">
        <f>'Couts unitaires'!DT89</f>
        <v>403.125</v>
      </c>
      <c r="G88" s="30">
        <f>'Couts unitaires'!DU89</f>
        <v>801.0416666666666</v>
      </c>
      <c r="H88" s="27">
        <f>'Couts unitaires'!DV89</f>
        <v>2</v>
      </c>
    </row>
    <row r="89" spans="1:8" ht="12.75">
      <c r="A89" s="25" t="str">
        <f>'Couts unitaires'!B90</f>
        <v>Passerelle bois (fourniture et pose</v>
      </c>
      <c r="B89" s="26" t="str">
        <f>'Couts unitaires'!C90</f>
        <v>u</v>
      </c>
      <c r="C89" s="26">
        <f>'Couts unitaires'!DP90</f>
        <v>14000</v>
      </c>
      <c r="D89" s="26">
        <f>'Couts unitaires'!DQ90</f>
        <v>14000</v>
      </c>
      <c r="E89" s="26">
        <f>'Couts unitaires'!DR90</f>
        <v>14000</v>
      </c>
      <c r="F89" s="30">
        <f>'Couts unitaires'!DT90</f>
        <v>14000</v>
      </c>
      <c r="G89" s="30">
        <f>'Couts unitaires'!DU90</f>
        <v>14000</v>
      </c>
      <c r="H89" s="27">
        <f>'Couts unitaires'!DV90</f>
        <v>1</v>
      </c>
    </row>
    <row r="90" spans="1:8" ht="12.75">
      <c r="A90" s="32" t="str">
        <f>'Couts unitaires'!B91</f>
        <v>Ouvrages</v>
      </c>
      <c r="B90" s="23"/>
      <c r="C90" s="23"/>
      <c r="D90" s="23"/>
      <c r="E90" s="23"/>
      <c r="F90" s="24"/>
      <c r="G90" s="24"/>
      <c r="H90" s="24"/>
    </row>
    <row r="91" spans="1:8" ht="12.75">
      <c r="A91" s="25" t="str">
        <f>'Couts unitaires'!B92</f>
        <v>Arasement d'ouvrage</v>
      </c>
      <c r="B91" s="26" t="str">
        <f>'Couts unitaires'!C92</f>
        <v>m de chute</v>
      </c>
      <c r="C91" s="26">
        <f>'Couts unitaires'!DP92</f>
        <v>116347.2</v>
      </c>
      <c r="D91" s="26">
        <f>'Couts unitaires'!DQ92</f>
        <v>568421</v>
      </c>
      <c r="E91" s="26">
        <f>'Couts unitaires'!DR92</f>
        <v>7600</v>
      </c>
      <c r="F91" s="30">
        <f>'Couts unitaires'!DT92</f>
        <v>29707</v>
      </c>
      <c r="G91" s="30">
        <f>'Couts unitaires'!DU92</f>
        <v>98833</v>
      </c>
      <c r="H91" s="27">
        <f>'Couts unitaires'!DV92</f>
        <v>15</v>
      </c>
    </row>
    <row r="92" spans="1:8" ht="12.75">
      <c r="A92" s="25" t="str">
        <f>'Couts unitaires'!B93</f>
        <v>arasement partiel grand barrage</v>
      </c>
      <c r="B92" s="26" t="str">
        <f>'Couts unitaires'!C93</f>
        <v>U</v>
      </c>
      <c r="C92" s="26">
        <f>'Couts unitaires'!DP93</f>
        <v>220000</v>
      </c>
      <c r="D92" s="26">
        <f>'Couts unitaires'!DQ93</f>
        <v>220000</v>
      </c>
      <c r="E92" s="26">
        <f>'Couts unitaires'!DR93</f>
        <v>220000</v>
      </c>
      <c r="F92" s="30">
        <f>'Couts unitaires'!DT93</f>
        <v>220000</v>
      </c>
      <c r="G92" s="30">
        <f>'Couts unitaires'!DU93</f>
        <v>220000</v>
      </c>
      <c r="H92" s="27">
        <f>'Couts unitaires'!DV93</f>
        <v>1</v>
      </c>
    </row>
    <row r="93" spans="1:8" ht="25.5">
      <c r="A93" s="25" t="str">
        <f>'Couts unitaires'!B94</f>
        <v>Arasement de seuil  accompagné recharge épis...</v>
      </c>
      <c r="B93" s="26" t="str">
        <f>'Couts unitaires'!C94</f>
        <v>U</v>
      </c>
      <c r="C93" s="26">
        <f>'Couts unitaires'!DP94</f>
        <v>12378.857142857143</v>
      </c>
      <c r="D93" s="26">
        <f>'Couts unitaires'!DQ94</f>
        <v>61354</v>
      </c>
      <c r="E93" s="26">
        <f>'Couts unitaires'!DR94</f>
        <v>2800</v>
      </c>
      <c r="F93" s="30">
        <f>'Couts unitaires'!DT94</f>
        <v>3633.75</v>
      </c>
      <c r="G93" s="30">
        <f>'Couts unitaires'!DU94</f>
        <v>11665.5</v>
      </c>
      <c r="H93" s="27">
        <f>'Couts unitaires'!DV94</f>
        <v>14</v>
      </c>
    </row>
    <row r="94" spans="1:8" ht="15" customHeight="1">
      <c r="A94" s="25" t="str">
        <f>'Couts unitaires'!B95</f>
        <v>Arasement de seuil non accompagné</v>
      </c>
      <c r="B94" s="26" t="str">
        <f>'Couts unitaires'!C95</f>
        <v>u</v>
      </c>
      <c r="C94" s="26">
        <f>'Couts unitaires'!DP95</f>
        <v>8000</v>
      </c>
      <c r="D94" s="26">
        <f>'Couts unitaires'!DQ95</f>
        <v>13000</v>
      </c>
      <c r="E94" s="26">
        <f>'Couts unitaires'!DR95</f>
        <v>1000</v>
      </c>
      <c r="F94" s="30">
        <f>'Couts unitaires'!DT95</f>
        <v>5500</v>
      </c>
      <c r="G94" s="30">
        <f>'Couts unitaires'!DU95</f>
        <v>11500</v>
      </c>
      <c r="H94" s="27">
        <f>'Couts unitaires'!DV95</f>
        <v>3</v>
      </c>
    </row>
    <row r="95" spans="1:8" ht="12.75">
      <c r="A95" s="25" t="str">
        <f>'Couts unitaires'!B96</f>
        <v>Destruction maçonnerie</v>
      </c>
      <c r="B95" s="26" t="str">
        <f>'Couts unitaires'!C96</f>
        <v>m3</v>
      </c>
      <c r="C95" s="26">
        <f>'Couts unitaires'!DP96</f>
        <v>15</v>
      </c>
      <c r="D95" s="26">
        <f>'Couts unitaires'!DQ96</f>
        <v>15</v>
      </c>
      <c r="E95" s="26">
        <f>'Couts unitaires'!DR96</f>
        <v>15</v>
      </c>
      <c r="F95" s="30">
        <f>'Couts unitaires'!DT96</f>
        <v>15</v>
      </c>
      <c r="G95" s="30">
        <f>'Couts unitaires'!DU96</f>
        <v>15</v>
      </c>
      <c r="H95" s="27">
        <f>'Couts unitaires'!DV96</f>
        <v>1</v>
      </c>
    </row>
    <row r="96" spans="1:8" ht="12.75">
      <c r="A96" s="25" t="str">
        <f>'Couts unitaires'!B97</f>
        <v>Passe à poisson</v>
      </c>
      <c r="B96" s="26" t="str">
        <f>'Couts unitaires'!C97</f>
        <v>&lt; 5m de chute</v>
      </c>
      <c r="C96" s="26">
        <f>'Couts unitaires'!DP97</f>
        <v>669223.75</v>
      </c>
      <c r="D96" s="26">
        <f>'Couts unitaires'!DQ97</f>
        <v>4500000</v>
      </c>
      <c r="E96" s="26">
        <f>'Couts unitaires'!DR97</f>
        <v>15000</v>
      </c>
      <c r="F96" s="30">
        <f>'Couts unitaires'!DT97</f>
        <v>58500</v>
      </c>
      <c r="G96" s="30">
        <f>'Couts unitaires'!DU97</f>
        <v>190250</v>
      </c>
      <c r="H96" s="27">
        <f>'Couts unitaires'!DV97</f>
        <v>8</v>
      </c>
    </row>
    <row r="97" spans="1:8" ht="12.75">
      <c r="A97" s="25" t="str">
        <f>'Couts unitaires'!B98</f>
        <v>Passe à poisson</v>
      </c>
      <c r="B97" s="26" t="str">
        <f>'Couts unitaires'!C98</f>
        <v>&gt; 5m de chute</v>
      </c>
      <c r="C97" s="26">
        <f>'Couts unitaires'!DP98</f>
        <v>750000</v>
      </c>
      <c r="D97" s="26">
        <f>'Couts unitaires'!DQ98</f>
        <v>1000000</v>
      </c>
      <c r="E97" s="26">
        <f>'Couts unitaires'!DR98</f>
        <v>500000</v>
      </c>
      <c r="F97" s="30">
        <f>'Couts unitaires'!DT98</f>
        <v>625000</v>
      </c>
      <c r="G97" s="30">
        <f>'Couts unitaires'!DU98</f>
        <v>875000</v>
      </c>
      <c r="H97" s="27">
        <f>'Couts unitaires'!DV98</f>
        <v>2</v>
      </c>
    </row>
    <row r="98" spans="1:8" ht="25.5">
      <c r="A98" s="25" t="str">
        <f>'Couts unitaires'!B99</f>
        <v>Passe à bassins très petit cours d'eau &lt; 1m de chute</v>
      </c>
      <c r="B98" s="26">
        <f>'Couts unitaires'!C99</f>
        <v>0</v>
      </c>
      <c r="C98" s="26">
        <f>'Couts unitaires'!DP99</f>
        <v>50000</v>
      </c>
      <c r="D98" s="26">
        <f>'Couts unitaires'!DQ99</f>
        <v>50000</v>
      </c>
      <c r="E98" s="26">
        <f>'Couts unitaires'!DR99</f>
        <v>50000</v>
      </c>
      <c r="F98" s="30">
        <f>'Couts unitaires'!DT99</f>
        <v>50000</v>
      </c>
      <c r="G98" s="30">
        <f>'Couts unitaires'!DU99</f>
        <v>50000</v>
      </c>
      <c r="H98" s="27">
        <f>'Couts unitaires'!DV99</f>
        <v>1</v>
      </c>
    </row>
    <row r="99" spans="1:8" ht="25.5">
      <c r="A99" s="25" t="str">
        <f>'Couts unitaires'!B100</f>
        <v>Passe à bassins grands cours d'eau chute de 1,5 à 2m</v>
      </c>
      <c r="B99" s="26" t="str">
        <f>'Couts unitaires'!C100</f>
        <v>prix mini</v>
      </c>
      <c r="C99" s="26">
        <f>'Couts unitaires'!DP100</f>
        <v>180000</v>
      </c>
      <c r="D99" s="26">
        <f>'Couts unitaires'!DQ100</f>
        <v>180000</v>
      </c>
      <c r="E99" s="26">
        <f>'Couts unitaires'!DR100</f>
        <v>180000</v>
      </c>
      <c r="F99" s="30">
        <f>'Couts unitaires'!DT100</f>
        <v>180000</v>
      </c>
      <c r="G99" s="30">
        <f>'Couts unitaires'!DU100</f>
        <v>180000</v>
      </c>
      <c r="H99" s="27">
        <f>'Couts unitaires'!DV100</f>
        <v>1</v>
      </c>
    </row>
    <row r="100" spans="1:8" ht="25.5">
      <c r="A100" s="25" t="str">
        <f>'Couts unitaires'!B101</f>
        <v>Passe à bassins grands cours d'eau chute de 1,5 à 2m</v>
      </c>
      <c r="B100" s="26" t="str">
        <f>'Couts unitaires'!C101</f>
        <v>prix maxi</v>
      </c>
      <c r="C100" s="26">
        <f>'Couts unitaires'!DP101</f>
        <v>300000</v>
      </c>
      <c r="D100" s="26">
        <f>'Couts unitaires'!DQ101</f>
        <v>300000</v>
      </c>
      <c r="E100" s="26">
        <f>'Couts unitaires'!DR101</f>
        <v>300000</v>
      </c>
      <c r="F100" s="30">
        <f>'Couts unitaires'!DT101</f>
        <v>300000</v>
      </c>
      <c r="G100" s="30">
        <f>'Couts unitaires'!DU101</f>
        <v>300000</v>
      </c>
      <c r="H100" s="27">
        <f>'Couts unitaires'!DV101</f>
        <v>1</v>
      </c>
    </row>
    <row r="101" spans="1:8" ht="12.75">
      <c r="A101" s="25" t="str">
        <f>'Couts unitaires'!B102</f>
        <v>passe rustique grand cours d'eau</v>
      </c>
      <c r="B101" s="26">
        <f>'Couts unitaires'!C102</f>
        <v>0</v>
      </c>
      <c r="C101" s="26">
        <f>'Couts unitaires'!DP102</f>
        <v>150000</v>
      </c>
      <c r="D101" s="26">
        <f>'Couts unitaires'!DQ102</f>
        <v>150000</v>
      </c>
      <c r="E101" s="26">
        <f>'Couts unitaires'!DR102</f>
        <v>150000</v>
      </c>
      <c r="F101" s="30">
        <f>'Couts unitaires'!DT102</f>
        <v>150000</v>
      </c>
      <c r="G101" s="30">
        <f>'Couts unitaires'!DU102</f>
        <v>150000</v>
      </c>
      <c r="H101" s="27">
        <f>'Couts unitaires'!DV102</f>
        <v>1</v>
      </c>
    </row>
    <row r="102" spans="1:8" ht="12.75">
      <c r="A102" s="25" t="str">
        <f>'Couts unitaires'!B103</f>
        <v>rampe enrochée grand cours d'eau</v>
      </c>
      <c r="B102" s="26">
        <f>'Couts unitaires'!C103</f>
        <v>0</v>
      </c>
      <c r="C102" s="26">
        <f>'Couts unitaires'!DP103</f>
        <v>120000</v>
      </c>
      <c r="D102" s="26">
        <f>'Couts unitaires'!DQ103</f>
        <v>120000</v>
      </c>
      <c r="E102" s="26">
        <f>'Couts unitaires'!DR103</f>
        <v>120000</v>
      </c>
      <c r="F102" s="30">
        <f>'Couts unitaires'!DT103</f>
        <v>120000</v>
      </c>
      <c r="G102" s="30">
        <f>'Couts unitaires'!DU103</f>
        <v>120000</v>
      </c>
      <c r="H102" s="27">
        <f>'Couts unitaires'!DV103</f>
        <v>1</v>
      </c>
    </row>
    <row r="103" spans="1:8" ht="25.5">
      <c r="A103" s="25" t="str">
        <f>'Couts unitaires'!B104</f>
        <v>passe à ang plots ou balai brosse prix mini</v>
      </c>
      <c r="B103" s="26" t="str">
        <f>'Couts unitaires'!C104</f>
        <v>1m de chute</v>
      </c>
      <c r="C103" s="26">
        <f>'Couts unitaires'!DP104</f>
        <v>10000</v>
      </c>
      <c r="D103" s="26">
        <f>'Couts unitaires'!DQ104</f>
        <v>10000</v>
      </c>
      <c r="E103" s="26">
        <f>'Couts unitaires'!DR104</f>
        <v>10000</v>
      </c>
      <c r="F103" s="30">
        <f>'Couts unitaires'!DT104</f>
        <v>10000</v>
      </c>
      <c r="G103" s="30">
        <f>'Couts unitaires'!DU104</f>
        <v>10000</v>
      </c>
      <c r="H103" s="27">
        <f>'Couts unitaires'!DV104</f>
        <v>1</v>
      </c>
    </row>
    <row r="104" spans="1:8" ht="25.5">
      <c r="A104" s="25" t="str">
        <f>'Couts unitaires'!B105</f>
        <v>passe à ang plots ou balai brosse prix maxi</v>
      </c>
      <c r="B104" s="26" t="str">
        <f>'Couts unitaires'!C105</f>
        <v>1m de chute</v>
      </c>
      <c r="C104" s="26">
        <f>'Couts unitaires'!DP105</f>
        <v>12000</v>
      </c>
      <c r="D104" s="26">
        <f>'Couts unitaires'!DQ105</f>
        <v>12000</v>
      </c>
      <c r="E104" s="26">
        <f>'Couts unitaires'!DR105</f>
        <v>12000</v>
      </c>
      <c r="F104" s="30">
        <f>'Couts unitaires'!DT105</f>
        <v>12000</v>
      </c>
      <c r="G104" s="30">
        <f>'Couts unitaires'!DU105</f>
        <v>12000</v>
      </c>
      <c r="H104" s="27">
        <f>'Couts unitaires'!DV105</f>
        <v>1</v>
      </c>
    </row>
    <row r="105" spans="1:8" ht="25.5">
      <c r="A105" s="25" t="str">
        <f>'Couts unitaires'!B107</f>
        <v>entretien passe à ps à contraintes faibles (ral fond, tapis brosses)</v>
      </c>
      <c r="B105" s="26" t="str">
        <f>'Couts unitaires'!C107</f>
        <v> /an</v>
      </c>
      <c r="C105" s="26">
        <f>'Couts unitaires'!DP107</f>
        <v>750</v>
      </c>
      <c r="D105" s="26">
        <f>'Couts unitaires'!DQ107</f>
        <v>1500</v>
      </c>
      <c r="E105" s="26">
        <f>'Couts unitaires'!DR107</f>
        <v>0</v>
      </c>
      <c r="F105" s="30">
        <f>'Couts unitaires'!DT107</f>
        <v>375</v>
      </c>
      <c r="G105" s="30">
        <f>'Couts unitaires'!DU107</f>
        <v>1125</v>
      </c>
      <c r="H105" s="27">
        <f>'Couts unitaires'!DV107</f>
        <v>2</v>
      </c>
    </row>
    <row r="106" spans="1:8" ht="25.5">
      <c r="A106" s="25" t="str">
        <f>'Couts unitaires'!B108</f>
        <v>entretien passes à ps à contraintes moyennes (bassins ral plans...)</v>
      </c>
      <c r="B106" s="26" t="str">
        <f>'Couts unitaires'!C108</f>
        <v> /an</v>
      </c>
      <c r="C106" s="26">
        <f>'Couts unitaires'!DP108</f>
        <v>2250</v>
      </c>
      <c r="D106" s="26">
        <f>'Couts unitaires'!DQ108</f>
        <v>3000</v>
      </c>
      <c r="E106" s="26">
        <f>'Couts unitaires'!DR108</f>
        <v>1500</v>
      </c>
      <c r="F106" s="30">
        <f>'Couts unitaires'!DT108</f>
        <v>1875</v>
      </c>
      <c r="G106" s="30">
        <f>'Couts unitaires'!DU108</f>
        <v>2625</v>
      </c>
      <c r="H106" s="27">
        <f>'Couts unitaires'!DV108</f>
        <v>2</v>
      </c>
    </row>
    <row r="107" spans="1:8" ht="38.25">
      <c r="A107" s="25" t="str">
        <f>'Couts unitaires'!B109</f>
        <v>entretien passe à ps à contraintes fortes (ascenseurs, pompage, chambre visio...)</v>
      </c>
      <c r="B107" s="26" t="str">
        <f>'Couts unitaires'!C109</f>
        <v> /an</v>
      </c>
      <c r="C107" s="26">
        <f>'Couts unitaires'!DP109</f>
        <v>101500</v>
      </c>
      <c r="D107" s="26">
        <f>'Couts unitaires'!DQ109</f>
        <v>200000</v>
      </c>
      <c r="E107" s="26">
        <f>'Couts unitaires'!DR109</f>
        <v>3000</v>
      </c>
      <c r="F107" s="30">
        <f>'Couts unitaires'!DT109</f>
        <v>52250</v>
      </c>
      <c r="G107" s="30">
        <f>'Couts unitaires'!DU109</f>
        <v>150750</v>
      </c>
      <c r="H107" s="27">
        <f>'Couts unitaires'!DV109</f>
        <v>2</v>
      </c>
    </row>
    <row r="108" spans="1:8" ht="12.75">
      <c r="A108" s="25" t="str">
        <f>'Couts unitaires'!B110</f>
        <v>suppression digues d'étang</v>
      </c>
      <c r="B108" s="26" t="str">
        <f>'Couts unitaires'!C110</f>
        <v>u</v>
      </c>
      <c r="C108" s="26">
        <f>'Couts unitaires'!DP110</f>
        <v>16221.2</v>
      </c>
      <c r="D108" s="26">
        <f>'Couts unitaires'!DQ110</f>
        <v>36000</v>
      </c>
      <c r="E108" s="26">
        <f>'Couts unitaires'!DR110</f>
        <v>1136</v>
      </c>
      <c r="F108" s="30">
        <f>'Couts unitaires'!DT110</f>
        <v>5356</v>
      </c>
      <c r="G108" s="30">
        <f>'Couts unitaires'!DU110</f>
        <v>25000</v>
      </c>
      <c r="H108" s="27">
        <f>'Couts unitaires'!DV110</f>
        <v>5</v>
      </c>
    </row>
    <row r="109" spans="1:8" ht="12.75">
      <c r="A109" s="25" t="str">
        <f>'Couts unitaires'!B111</f>
        <v>pose de moine fourniture et pose</v>
      </c>
      <c r="B109" s="26" t="str">
        <f>'Couts unitaires'!C112</f>
        <v>u</v>
      </c>
      <c r="C109" s="26">
        <f>'Couts unitaires'!DP112</f>
        <v>11308</v>
      </c>
      <c r="D109" s="26">
        <f>'Couts unitaires'!DQ112</f>
        <v>11308</v>
      </c>
      <c r="E109" s="26">
        <f>'Couts unitaires'!DR112</f>
        <v>11308</v>
      </c>
      <c r="F109" s="30">
        <f>'Couts unitaires'!DT112</f>
        <v>11308</v>
      </c>
      <c r="G109" s="30">
        <f>'Couts unitaires'!DU112</f>
        <v>11308</v>
      </c>
      <c r="H109" s="27">
        <f>'Couts unitaires'!DV112</f>
        <v>1</v>
      </c>
    </row>
    <row r="110" spans="1:8" ht="12.75">
      <c r="A110" s="25" t="str">
        <f>'Couts unitaires'!B112</f>
        <v>contournement d'étangs</v>
      </c>
      <c r="B110" s="26" t="str">
        <f>'Couts unitaires'!C111</f>
        <v>u</v>
      </c>
      <c r="C110" s="26">
        <f>'Couts unitaires'!DP111</f>
        <v>5075</v>
      </c>
      <c r="D110" s="26">
        <f>'Couts unitaires'!DQ111</f>
        <v>5150</v>
      </c>
      <c r="E110" s="26">
        <f>'Couts unitaires'!DR111</f>
        <v>5000</v>
      </c>
      <c r="F110" s="30">
        <f>'Couts unitaires'!DT111</f>
        <v>5037.5</v>
      </c>
      <c r="G110" s="30">
        <f>'Couts unitaires'!DU111</f>
        <v>5112.5</v>
      </c>
      <c r="H110" s="27">
        <f>'Couts unitaires'!DV111</f>
        <v>2</v>
      </c>
    </row>
    <row r="111" spans="1:8" ht="12.75">
      <c r="A111" s="25" t="str">
        <f>'Couts unitaires'!B113</f>
        <v>curage + contournement</v>
      </c>
      <c r="B111" s="26">
        <f>'Couts unitaires'!C113</f>
        <v>0</v>
      </c>
      <c r="C111" s="26">
        <f>'Couts unitaires'!DP113</f>
        <v>65000</v>
      </c>
      <c r="D111" s="26">
        <f>'Couts unitaires'!DQ113</f>
        <v>65000</v>
      </c>
      <c r="E111" s="26">
        <f>'Couts unitaires'!DR113</f>
        <v>65000</v>
      </c>
      <c r="F111" s="30">
        <f>'Couts unitaires'!DT113</f>
        <v>65000</v>
      </c>
      <c r="G111" s="30">
        <f>'Couts unitaires'!DU113</f>
        <v>65000</v>
      </c>
      <c r="H111" s="27">
        <f>'Couts unitaires'!DV113</f>
        <v>1</v>
      </c>
    </row>
    <row r="112" spans="1:8" ht="12.75">
      <c r="A112" s="32" t="str">
        <f>'Couts unitaires'!B114</f>
        <v>Terrassement</v>
      </c>
      <c r="B112" s="23"/>
      <c r="C112" s="23"/>
      <c r="D112" s="23"/>
      <c r="E112" s="23"/>
      <c r="F112" s="24"/>
      <c r="G112" s="24"/>
      <c r="H112" s="24"/>
    </row>
    <row r="113" spans="1:8" ht="18" customHeight="1">
      <c r="A113" s="25" t="str">
        <f>'Couts unitaires'!B119</f>
        <v>Terrassement et évacuation hors site</v>
      </c>
      <c r="B113" s="26" t="str">
        <f>'Couts unitaires'!C119</f>
        <v>m3</v>
      </c>
      <c r="C113" s="26">
        <f>'Couts unitaires'!DP119</f>
        <v>15.7575</v>
      </c>
      <c r="D113" s="26">
        <f>'Couts unitaires'!DQ119</f>
        <v>21.53</v>
      </c>
      <c r="E113" s="26">
        <f>'Couts unitaires'!DR119</f>
        <v>10</v>
      </c>
      <c r="F113" s="30">
        <f>'Couts unitaires'!DT119</f>
        <v>14.125</v>
      </c>
      <c r="G113" s="30">
        <f>'Couts unitaires'!DU119</f>
        <v>17.3825</v>
      </c>
      <c r="H113" s="27">
        <f>'Couts unitaires'!DV119</f>
        <v>4</v>
      </c>
    </row>
    <row r="114" spans="1:8" ht="25.5">
      <c r="A114" s="25" t="str">
        <f>'Couts unitaires'!B120</f>
        <v>Terrassement et régalage sur site (déblai / remblai)</v>
      </c>
      <c r="B114" s="26" t="str">
        <f>'Couts unitaires'!C120</f>
        <v>m3</v>
      </c>
      <c r="C114" s="26">
        <f>'Couts unitaires'!DP120</f>
        <v>8.854444444444445</v>
      </c>
      <c r="D114" s="26">
        <f>'Couts unitaires'!DQ120</f>
        <v>15</v>
      </c>
      <c r="E114" s="26">
        <f>'Couts unitaires'!DR120</f>
        <v>3</v>
      </c>
      <c r="F114" s="30">
        <f>'Couts unitaires'!DT120</f>
        <v>5.75</v>
      </c>
      <c r="G114" s="30">
        <f>'Couts unitaires'!DU120</f>
        <v>13.16</v>
      </c>
      <c r="H114" s="27">
        <f>'Couts unitaires'!DV120</f>
        <v>9</v>
      </c>
    </row>
    <row r="115" spans="1:8" ht="12.75">
      <c r="A115" s="25" t="str">
        <f>'Couts unitaires'!B121</f>
        <v>Arasement merlons</v>
      </c>
      <c r="B115" s="26" t="str">
        <f>'Couts unitaires'!C122</f>
        <v>m3</v>
      </c>
      <c r="C115" s="26">
        <f>'Couts unitaires'!DP122</f>
        <v>20.666666666666668</v>
      </c>
      <c r="D115" s="26">
        <f>'Couts unitaires'!DQ122</f>
        <v>28.5</v>
      </c>
      <c r="E115" s="26">
        <f>'Couts unitaires'!DR122</f>
        <v>9</v>
      </c>
      <c r="F115" s="30">
        <f>'Couts unitaires'!DT122</f>
        <v>20</v>
      </c>
      <c r="G115" s="30">
        <f>'Couts unitaires'!DU122</f>
        <v>24.375</v>
      </c>
      <c r="H115" s="27">
        <f>'Couts unitaires'!DV122</f>
        <v>6</v>
      </c>
    </row>
    <row r="116" spans="1:8" ht="25.5">
      <c r="A116" s="25" t="str">
        <f>'Couts unitaires'!B122</f>
        <v>Remblais terreux (fourniture+main d'œuvre)</v>
      </c>
      <c r="B116" s="26" t="str">
        <f>'Couts unitaires'!C123</f>
        <v>m3</v>
      </c>
      <c r="C116" s="26">
        <f>'Couts unitaires'!DP123</f>
        <v>55.24235294117646</v>
      </c>
      <c r="D116" s="26">
        <f>'Couts unitaires'!DQ123</f>
        <v>140.2</v>
      </c>
      <c r="E116" s="26">
        <f>'Couts unitaires'!DR123</f>
        <v>30</v>
      </c>
      <c r="F116" s="30">
        <f>'Couts unitaires'!DT123</f>
        <v>40.13</v>
      </c>
      <c r="G116" s="30">
        <f>'Couts unitaires'!DU123</f>
        <v>61.99</v>
      </c>
      <c r="H116" s="27">
        <f>'Couts unitaires'!DV123</f>
        <v>17</v>
      </c>
    </row>
    <row r="117" spans="1:8" ht="25.5">
      <c r="A117" s="25" t="str">
        <f>'Couts unitaires'!B123</f>
        <v>Recharge sédimentaire (mat + transport + pose)</v>
      </c>
      <c r="B117" s="26" t="str">
        <f>'Couts unitaires'!C123</f>
        <v>m3</v>
      </c>
      <c r="C117" s="26">
        <f>'Couts unitaires'!DP123</f>
        <v>55.24235294117646</v>
      </c>
      <c r="D117" s="26">
        <f>'Couts unitaires'!DQ123</f>
        <v>140.2</v>
      </c>
      <c r="E117" s="26">
        <f>'Couts unitaires'!DR123</f>
        <v>30</v>
      </c>
      <c r="F117" s="30">
        <f>'Couts unitaires'!DT123</f>
        <v>40.13</v>
      </c>
      <c r="G117" s="30">
        <f>'Couts unitaires'!DU123</f>
        <v>61.99</v>
      </c>
      <c r="H117" s="27">
        <f>'Couts unitaires'!DV123</f>
        <v>17</v>
      </c>
    </row>
    <row r="118" spans="1:8" ht="12.75">
      <c r="A118" s="25" t="str">
        <f>'Couts unitaires'!B129</f>
        <v>Décapage emprise</v>
      </c>
      <c r="B118" s="26" t="str">
        <f>'Couts unitaires'!C129</f>
        <v>m²</v>
      </c>
      <c r="C118" s="26">
        <f>'Couts unitaires'!DP129</f>
        <v>8</v>
      </c>
      <c r="D118" s="26">
        <f>'Couts unitaires'!DQ129</f>
        <v>12</v>
      </c>
      <c r="E118" s="26">
        <f>'Couts unitaires'!DR129</f>
        <v>4</v>
      </c>
      <c r="F118" s="30">
        <f>'Couts unitaires'!DT129</f>
        <v>6</v>
      </c>
      <c r="G118" s="30">
        <f>'Couts unitaires'!DU129</f>
        <v>10</v>
      </c>
      <c r="H118" s="27">
        <f>'Couts unitaires'!DV129</f>
        <v>2</v>
      </c>
    </row>
    <row r="119" spans="1:7" ht="12.75">
      <c r="A119" s="25"/>
      <c r="B119" s="26"/>
      <c r="C119" s="26"/>
      <c r="D119" s="26"/>
      <c r="E119" s="26"/>
      <c r="F119" s="30"/>
      <c r="G119" s="30"/>
    </row>
    <row r="120" spans="1:7" ht="12.75">
      <c r="A120" s="25"/>
      <c r="B120" s="26"/>
      <c r="C120" s="26"/>
      <c r="D120" s="26"/>
      <c r="E120" s="26"/>
      <c r="F120" s="30"/>
      <c r="G120" s="30"/>
    </row>
    <row r="121" spans="1:8" ht="12.75">
      <c r="A121" s="32" t="str">
        <f>'Couts unitaires'!B130</f>
        <v>Divers</v>
      </c>
      <c r="B121" s="23"/>
      <c r="C121" s="23"/>
      <c r="D121" s="23"/>
      <c r="E121" s="23"/>
      <c r="F121" s="24"/>
      <c r="G121" s="24"/>
      <c r="H121" s="24"/>
    </row>
    <row r="122" spans="1:8" ht="12.75">
      <c r="A122" s="25" t="str">
        <f>'Couts unitaires'!B131</f>
        <v>Acquisition foncière</v>
      </c>
      <c r="B122" s="26" t="str">
        <f>'Couts unitaires'!C131</f>
        <v>ha</v>
      </c>
      <c r="C122" s="26">
        <f>'Couts unitaires'!DP131</f>
        <v>5500</v>
      </c>
      <c r="D122" s="26">
        <f>'Couts unitaires'!DQ131</f>
        <v>6000</v>
      </c>
      <c r="E122" s="26">
        <f>'Couts unitaires'!DR131</f>
        <v>5000</v>
      </c>
      <c r="F122" s="30">
        <f>'Couts unitaires'!DT131</f>
        <v>5250</v>
      </c>
      <c r="G122" s="30">
        <f>'Couts unitaires'!DU131</f>
        <v>5750</v>
      </c>
      <c r="H122" s="27">
        <f>'Couts unitaires'!DV131</f>
        <v>2</v>
      </c>
    </row>
    <row r="123" spans="1:8" ht="12.75">
      <c r="A123" s="25" t="str">
        <f>'Couts unitaires'!B132</f>
        <v>Installation désinstallationchantier</v>
      </c>
      <c r="B123" s="26" t="str">
        <f>'Couts unitaires'!C132</f>
        <v>%</v>
      </c>
      <c r="C123" s="26">
        <f>'Couts unitaires'!DP132</f>
        <v>12.9</v>
      </c>
      <c r="D123" s="26">
        <f>'Couts unitaires'!DQ132</f>
        <v>33</v>
      </c>
      <c r="E123" s="26">
        <f>'Couts unitaires'!DR132</f>
        <v>5</v>
      </c>
      <c r="F123" s="30">
        <f>'Couts unitaires'!DT132</f>
        <v>6.050000000000001</v>
      </c>
      <c r="G123" s="30">
        <f>'Couts unitaires'!DU132</f>
        <v>16.75</v>
      </c>
      <c r="H123" s="27">
        <f>'Couts unitaires'!DV132</f>
        <v>6</v>
      </c>
    </row>
    <row r="124" spans="1:8" ht="89.25">
      <c r="A124" s="25" t="str">
        <f>'Couts unitaires'!B133</f>
        <v>Etude préalable CRE (diagnostique DCE sur la masse d'eau, mise à jours des données issues des réseaux si elles ont  plus de 2 ans (IBD, PE, IBMR, IBGN) + état initial sur le site des tx (IBGN,PE,IBD, IBMR) + définition des tx)</v>
      </c>
      <c r="B124" s="26" t="str">
        <f>'Couts unitaires'!C133</f>
        <v>km</v>
      </c>
      <c r="C124" s="26">
        <f>'Couts unitaires'!DP133</f>
        <v>337.6681783824641</v>
      </c>
      <c r="D124" s="26">
        <f>'Couts unitaires'!DQ133</f>
        <v>555.5555555555555</v>
      </c>
      <c r="E124" s="26">
        <f>'Couts unitaires'!DR133</f>
        <v>135</v>
      </c>
      <c r="F124" s="30">
        <f>'Couts unitaires'!DT133</f>
        <v>228.72448979591837</v>
      </c>
      <c r="G124" s="30">
        <f>'Couts unitaires'!DU133</f>
        <v>439.00226757369614</v>
      </c>
      <c r="H124" s="27">
        <f>'Couts unitaires'!DV133</f>
        <v>3</v>
      </c>
    </row>
    <row r="125" spans="1:5" ht="12.75">
      <c r="A125" s="25"/>
      <c r="B125" s="26"/>
      <c r="C125" s="26"/>
      <c r="D125" s="26"/>
      <c r="E125" s="26"/>
    </row>
    <row r="126" spans="1:8" ht="12.75">
      <c r="A126" s="32" t="str">
        <f>'Couts unitaires'!B136</f>
        <v>Suivis </v>
      </c>
      <c r="B126" s="23"/>
      <c r="C126" s="23"/>
      <c r="D126" s="23"/>
      <c r="E126" s="23"/>
      <c r="F126" s="24"/>
      <c r="G126" s="24"/>
      <c r="H126" s="24"/>
    </row>
    <row r="127" spans="1:8" ht="12.75">
      <c r="A127" s="25" t="str">
        <f>'Couts unitaires'!B137</f>
        <v>IBGN (12pts)</v>
      </c>
      <c r="B127" s="26" t="str">
        <f>'Couts unitaires'!C137</f>
        <v>u</v>
      </c>
      <c r="C127" s="26">
        <f>'Couts unitaires'!DP137</f>
        <v>708.5714285714286</v>
      </c>
      <c r="D127" s="26">
        <f>'Couts unitaires'!DQ137</f>
        <v>1000</v>
      </c>
      <c r="E127" s="26">
        <f>'Couts unitaires'!DR137</f>
        <v>400</v>
      </c>
      <c r="F127" s="30">
        <f>'Couts unitaires'!DT137</f>
        <v>580</v>
      </c>
      <c r="G127" s="30">
        <f>'Couts unitaires'!DU137</f>
        <v>875</v>
      </c>
      <c r="H127" s="27">
        <f>'Couts unitaires'!DV137</f>
        <v>7</v>
      </c>
    </row>
    <row r="128" spans="1:8" ht="12.75">
      <c r="A128" s="25" t="str">
        <f>'Couts unitaires'!B138</f>
        <v>Diatomées (IBD)</v>
      </c>
      <c r="B128" s="26" t="str">
        <f>'Couts unitaires'!C138</f>
        <v>u</v>
      </c>
      <c r="C128" s="26">
        <f>'Couts unitaires'!DP138</f>
        <v>260</v>
      </c>
      <c r="D128" s="26">
        <f>'Couts unitaires'!DQ138</f>
        <v>350</v>
      </c>
      <c r="E128" s="26">
        <f>'Couts unitaires'!DR138</f>
        <v>200</v>
      </c>
      <c r="F128" s="30">
        <f>'Couts unitaires'!DT138</f>
        <v>222.5</v>
      </c>
      <c r="G128" s="30">
        <f>'Couts unitaires'!DU138</f>
        <v>282.5</v>
      </c>
      <c r="H128" s="27">
        <f>'Couts unitaires'!DV138</f>
        <v>4</v>
      </c>
    </row>
    <row r="129" spans="1:8" ht="12.75">
      <c r="A129" s="25" t="str">
        <f>'Couts unitaires'!B139</f>
        <v>Macrophyte (IBMR)</v>
      </c>
      <c r="B129" s="26" t="str">
        <f>'Couts unitaires'!C139</f>
        <v>u</v>
      </c>
      <c r="C129" s="26">
        <f>'Couts unitaires'!DP139</f>
        <v>825</v>
      </c>
      <c r="D129" s="26">
        <f>'Couts unitaires'!DQ139</f>
        <v>1300</v>
      </c>
      <c r="E129" s="26">
        <f>'Couts unitaires'!DR139</f>
        <v>600</v>
      </c>
      <c r="F129" s="30">
        <f>'Couts unitaires'!DT139</f>
        <v>675</v>
      </c>
      <c r="G129" s="30">
        <f>'Couts unitaires'!DU139</f>
        <v>850</v>
      </c>
      <c r="H129" s="27">
        <f>'Couts unitaires'!DV139</f>
        <v>4</v>
      </c>
    </row>
    <row r="130" spans="1:8" ht="12.75">
      <c r="A130" s="25" t="str">
        <f>'Couts unitaires'!B140</f>
        <v>Phytoplancton</v>
      </c>
      <c r="B130" s="26" t="str">
        <f>'Couts unitaires'!C140</f>
        <v>u</v>
      </c>
      <c r="C130" s="26">
        <f>'Couts unitaires'!DP140</f>
        <v>200</v>
      </c>
      <c r="D130" s="26">
        <f>'Couts unitaires'!DQ140</f>
        <v>200</v>
      </c>
      <c r="E130" s="26">
        <f>'Couts unitaires'!DR140</f>
        <v>200</v>
      </c>
      <c r="F130" s="30">
        <f>'Couts unitaires'!DT140</f>
        <v>200</v>
      </c>
      <c r="G130" s="30">
        <f>'Couts unitaires'!DU140</f>
        <v>200</v>
      </c>
      <c r="H130" s="27">
        <f>'Couts unitaires'!DV140</f>
        <v>1</v>
      </c>
    </row>
    <row r="131" spans="1:8" ht="12.75">
      <c r="A131" s="25" t="str">
        <f>'Couts unitaires'!B141</f>
        <v>Pêche électrique bateau </v>
      </c>
      <c r="B131" s="26" t="str">
        <f>'Couts unitaires'!C141</f>
        <v>u</v>
      </c>
      <c r="C131" s="26">
        <f>'Couts unitaires'!DP141</f>
        <v>1575</v>
      </c>
      <c r="D131" s="26">
        <f>'Couts unitaires'!DQ141</f>
        <v>2000</v>
      </c>
      <c r="E131" s="26">
        <f>'Couts unitaires'!DR141</f>
        <v>1000</v>
      </c>
      <c r="F131" s="30">
        <f>'Couts unitaires'!DT141</f>
        <v>1300</v>
      </c>
      <c r="G131" s="30">
        <f>'Couts unitaires'!DU141</f>
        <v>1925</v>
      </c>
      <c r="H131" s="27">
        <f>'Couts unitaires'!DV141</f>
        <v>4</v>
      </c>
    </row>
    <row r="132" spans="1:8" ht="12.75">
      <c r="A132" s="25" t="str">
        <f>'Couts unitaires'!B142</f>
        <v>Pêche electrique (1 ou 2 anodes)</v>
      </c>
      <c r="B132" s="26" t="str">
        <f>'Couts unitaires'!C142</f>
        <v>u</v>
      </c>
      <c r="C132" s="26">
        <f>'Couts unitaires'!DP142</f>
        <v>1525</v>
      </c>
      <c r="D132" s="26">
        <f>'Couts unitaires'!DQ142</f>
        <v>2600</v>
      </c>
      <c r="E132" s="26">
        <f>'Couts unitaires'!DR142</f>
        <v>500</v>
      </c>
      <c r="F132" s="30">
        <f>'Couts unitaires'!DT142</f>
        <v>1175</v>
      </c>
      <c r="G132" s="30">
        <f>'Couts unitaires'!DU142</f>
        <v>1850</v>
      </c>
      <c r="H132" s="27">
        <f>'Couts unitaires'!DV142</f>
        <v>4</v>
      </c>
    </row>
    <row r="133" spans="1:8" ht="25.5">
      <c r="A133" s="25" t="str">
        <f>'Couts unitaires'!B143</f>
        <v>Thermomètre enregistreur HOBO U22 Water Temp Pro V2  </v>
      </c>
      <c r="B133" s="26" t="str">
        <f>'Couts unitaires'!C143</f>
        <v>u</v>
      </c>
      <c r="C133" s="26">
        <f>'Couts unitaires'!DP143</f>
        <v>120</v>
      </c>
      <c r="D133" s="26">
        <f>'Couts unitaires'!DQ143</f>
        <v>120</v>
      </c>
      <c r="E133" s="26">
        <f>'Couts unitaires'!DR143</f>
        <v>120</v>
      </c>
      <c r="F133" s="30">
        <f>'Couts unitaires'!DT143</f>
        <v>120</v>
      </c>
      <c r="G133" s="30">
        <f>'Couts unitaires'!DU143</f>
        <v>120</v>
      </c>
      <c r="H133" s="27">
        <f>'Couts unitaires'!DV143</f>
        <v>2</v>
      </c>
    </row>
    <row r="134" spans="1:8" ht="12.75">
      <c r="A134" s="25" t="str">
        <f>'Couts unitaires'!B144</f>
        <v>Piézomètres </v>
      </c>
      <c r="B134" s="26" t="str">
        <f>'Couts unitaires'!C144</f>
        <v>u</v>
      </c>
      <c r="C134" s="26">
        <f>'Couts unitaires'!DP144</f>
        <v>4000</v>
      </c>
      <c r="D134" s="26">
        <f>'Couts unitaires'!DQ144</f>
        <v>4000</v>
      </c>
      <c r="E134" s="26">
        <f>'Couts unitaires'!DR144</f>
        <v>4000</v>
      </c>
      <c r="F134" s="30">
        <f>'Couts unitaires'!DT144</f>
        <v>4000</v>
      </c>
      <c r="G134" s="30">
        <f>'Couts unitaires'!DU144</f>
        <v>4000</v>
      </c>
      <c r="H134" s="27">
        <f>'Couts unitaires'!DV144</f>
        <v>1</v>
      </c>
    </row>
    <row r="135" spans="1:5" ht="12.75">
      <c r="A135" s="25"/>
      <c r="B135" s="26"/>
      <c r="C135" s="26"/>
      <c r="D135" s="26"/>
      <c r="E135" s="26"/>
    </row>
    <row r="136" spans="1:8" ht="12.75">
      <c r="A136" s="32" t="str">
        <f>'Couts unitaires'!B146</f>
        <v>Salaires</v>
      </c>
      <c r="B136" s="23"/>
      <c r="C136" s="23"/>
      <c r="D136" s="23"/>
      <c r="E136" s="23"/>
      <c r="F136" s="24"/>
      <c r="G136" s="24"/>
      <c r="H136" s="24"/>
    </row>
    <row r="137" spans="1:8" ht="12.75">
      <c r="A137" s="25" t="str">
        <f>'Couts unitaires'!B147</f>
        <v>Agents</v>
      </c>
      <c r="B137" s="26" t="str">
        <f>'Couts unitaires'!C147</f>
        <v>h</v>
      </c>
      <c r="C137" s="26">
        <f>'Couts unitaires'!DP147</f>
        <v>10.83</v>
      </c>
      <c r="D137" s="26">
        <f>'Couts unitaires'!DQ147</f>
        <v>13.39</v>
      </c>
      <c r="E137" s="26">
        <f>'Couts unitaires'!DR147</f>
        <v>8.27</v>
      </c>
      <c r="F137" s="30">
        <f>'Couts unitaires'!DT147</f>
        <v>9.55</v>
      </c>
      <c r="G137" s="30">
        <f>'Couts unitaires'!DU147</f>
        <v>12.11</v>
      </c>
      <c r="H137" s="27">
        <f>'Couts unitaires'!DV147</f>
        <v>2</v>
      </c>
    </row>
    <row r="138" spans="1:8" ht="12.75">
      <c r="A138" s="25" t="str">
        <f>'Couts unitaires'!B148</f>
        <v>Techniciens</v>
      </c>
      <c r="B138" s="26" t="str">
        <f>'Couts unitaires'!C148</f>
        <v>h</v>
      </c>
      <c r="C138" s="26">
        <f>'Couts unitaires'!DP148</f>
        <v>29.013333333333332</v>
      </c>
      <c r="D138" s="26">
        <f>'Couts unitaires'!DQ148</f>
        <v>55</v>
      </c>
      <c r="E138" s="26">
        <f>'Couts unitaires'!DR148</f>
        <v>15.5</v>
      </c>
      <c r="F138" s="30">
        <f>'Couts unitaires'!DT148</f>
        <v>16.02</v>
      </c>
      <c r="G138" s="30">
        <f>'Couts unitaires'!DU148</f>
        <v>35.769999999999996</v>
      </c>
      <c r="H138" s="27">
        <f>'Couts unitaires'!DV148</f>
        <v>3</v>
      </c>
    </row>
    <row r="139" spans="1:5" ht="12.75">
      <c r="A139" s="25"/>
      <c r="B139" s="26"/>
      <c r="C139" s="26"/>
      <c r="D139" s="26"/>
      <c r="E139" s="26"/>
    </row>
    <row r="140" spans="1:8" ht="12.75">
      <c r="A140" s="32" t="str">
        <f>'Couts unitaires'!B151</f>
        <v>Cout global</v>
      </c>
      <c r="B140" s="23"/>
      <c r="C140" s="23"/>
      <c r="D140" s="23"/>
      <c r="E140" s="23"/>
      <c r="F140" s="24"/>
      <c r="G140" s="24"/>
      <c r="H140" s="24"/>
    </row>
    <row r="141" spans="1:8" ht="12.75">
      <c r="A141" s="25" t="str">
        <f>'Couts unitaires'!B152</f>
        <v>Reméandrage</v>
      </c>
      <c r="B141" s="26" t="str">
        <f>'Couts unitaires'!C152</f>
        <v>ml</v>
      </c>
      <c r="C141" s="26">
        <f>'Couts unitaires'!DP152</f>
        <v>73.73333333333333</v>
      </c>
      <c r="D141" s="26">
        <f>'Couts unitaires'!DQ152</f>
        <v>170</v>
      </c>
      <c r="E141" s="26">
        <f>'Couts unitaires'!DR152</f>
        <v>21</v>
      </c>
      <c r="F141" s="30">
        <f>'Couts unitaires'!DT152</f>
        <v>36</v>
      </c>
      <c r="G141" s="30">
        <f>'Couts unitaires'!DU152</f>
        <v>82</v>
      </c>
      <c r="H141" s="27">
        <f>'Couts unitaires'!DV152</f>
        <v>9</v>
      </c>
    </row>
    <row r="142" spans="1:8" ht="12.75">
      <c r="A142" s="25" t="str">
        <f>'Couts unitaires'!B153</f>
        <v>Création lit complet</v>
      </c>
      <c r="B142" s="26" t="str">
        <f>'Couts unitaires'!C153</f>
        <v>ml</v>
      </c>
      <c r="C142" s="26">
        <f>'Couts unitaires'!DP153</f>
        <v>418.42857142857144</v>
      </c>
      <c r="D142" s="26">
        <f>'Couts unitaires'!DQ153</f>
        <v>750</v>
      </c>
      <c r="E142" s="26">
        <f>'Couts unitaires'!DR153</f>
        <v>50</v>
      </c>
      <c r="F142" s="30">
        <f>'Couts unitaires'!DT153</f>
        <v>200</v>
      </c>
      <c r="G142" s="30">
        <f>'Couts unitaires'!DU153</f>
        <v>614.5</v>
      </c>
      <c r="H142" s="27">
        <f>'Couts unitaires'!DV153</f>
        <v>7</v>
      </c>
    </row>
    <row r="143" spans="1:8" ht="25.5">
      <c r="A143" s="33" t="str">
        <f>'Couts unitaires'!B154</f>
        <v>rehaussement de lit par seuils + recharge</v>
      </c>
      <c r="B143" s="34">
        <f>'Couts unitaires'!C154</f>
        <v>0</v>
      </c>
      <c r="C143" s="34">
        <f>'Couts unitaires'!DP154</f>
        <v>982</v>
      </c>
      <c r="D143" s="34">
        <f>'Couts unitaires'!DQ154</f>
        <v>982</v>
      </c>
      <c r="E143" s="34">
        <f>'Couts unitaires'!DR154</f>
        <v>982</v>
      </c>
      <c r="F143" s="30">
        <f>'Couts unitaires'!DT154</f>
        <v>982</v>
      </c>
      <c r="G143" s="30">
        <f>'Couts unitaires'!DU154</f>
        <v>982</v>
      </c>
      <c r="H143" s="31">
        <f>'Couts unitaires'!DV154</f>
        <v>1</v>
      </c>
    </row>
    <row r="144" spans="1:8" ht="12.75">
      <c r="A144" s="25" t="str">
        <f>'Couts unitaires'!B155</f>
        <v>Diversification des écoulements</v>
      </c>
      <c r="B144" s="26" t="str">
        <f>'Couts unitaires'!C155</f>
        <v>ml</v>
      </c>
      <c r="C144" s="26">
        <f>'Couts unitaires'!DP155</f>
        <v>9.943333333333333</v>
      </c>
      <c r="D144" s="26">
        <f>'Couts unitaires'!DQ155</f>
        <v>11</v>
      </c>
      <c r="E144" s="26">
        <f>'Couts unitaires'!DR155</f>
        <v>8.33</v>
      </c>
      <c r="F144" s="30">
        <f>'Couts unitaires'!DT155</f>
        <v>9.415</v>
      </c>
      <c r="G144" s="30">
        <f>'Couts unitaires'!DU155</f>
        <v>10.75</v>
      </c>
      <c r="H144" s="27">
        <f>'Couts unitaires'!DV155</f>
        <v>3</v>
      </c>
    </row>
    <row r="145" spans="1:8" ht="12.75">
      <c r="A145" s="33" t="str">
        <f>'Couts unitaires'!B156</f>
        <v>Recharge sédimentaire</v>
      </c>
      <c r="B145" s="34" t="str">
        <f>'Couts unitaires'!C156</f>
        <v>ml</v>
      </c>
      <c r="C145" s="34">
        <f>'Couts unitaires'!DP156</f>
        <v>14.347777777777777</v>
      </c>
      <c r="D145" s="34">
        <f>'Couts unitaires'!DQ156</f>
        <v>36</v>
      </c>
      <c r="E145" s="34">
        <f>'Couts unitaires'!DR156</f>
        <v>4</v>
      </c>
      <c r="F145" s="30">
        <f>'Couts unitaires'!DT156</f>
        <v>8.33</v>
      </c>
      <c r="G145" s="30">
        <f>'Couts unitaires'!DU156</f>
        <v>19.6</v>
      </c>
      <c r="H145" s="31">
        <f>'Couts unitaires'!DV156</f>
        <v>9</v>
      </c>
    </row>
    <row r="146" spans="1:8" ht="25.5">
      <c r="A146" s="33" t="str">
        <f>'Couts unitaires'!B158</f>
        <v>Création d'un lit d'étiage par recharge sédimentaire</v>
      </c>
      <c r="B146" s="34" t="str">
        <f>'Couts unitaires'!C158</f>
        <v>ml</v>
      </c>
      <c r="C146" s="34">
        <f>'Couts unitaires'!DP158</f>
        <v>289.3333333333333</v>
      </c>
      <c r="D146" s="34">
        <f>'Couts unitaires'!DQ158</f>
        <v>345</v>
      </c>
      <c r="E146" s="34">
        <f>'Couts unitaires'!DR158</f>
        <v>210</v>
      </c>
      <c r="F146" s="30">
        <f>'Couts unitaires'!DT158</f>
        <v>261.5</v>
      </c>
      <c r="G146" s="30">
        <f>'Couts unitaires'!DU158</f>
        <v>329</v>
      </c>
      <c r="H146" s="31">
        <f>'Couts unitaires'!DV158</f>
        <v>3</v>
      </c>
    </row>
    <row r="147" spans="1:8" ht="25.5">
      <c r="A147" s="25" t="str">
        <f>'Couts unitaires'!B159</f>
        <v>Création d'un lit d'étiage par risbermes</v>
      </c>
      <c r="B147" s="26" t="str">
        <f>'Couts unitaires'!C159</f>
        <v>ml</v>
      </c>
      <c r="C147" s="26">
        <f>'Couts unitaires'!DP159</f>
        <v>26</v>
      </c>
      <c r="D147" s="26">
        <f>'Couts unitaires'!DQ159</f>
        <v>26</v>
      </c>
      <c r="E147" s="26">
        <f>'Couts unitaires'!DR159</f>
        <v>26</v>
      </c>
      <c r="F147" s="30">
        <f>'Couts unitaires'!DT159</f>
        <v>26</v>
      </c>
      <c r="G147" s="30">
        <f>'Couts unitaires'!DU159</f>
        <v>26</v>
      </c>
      <c r="H147" s="27">
        <f>'Couts unitaires'!DV159</f>
        <v>1</v>
      </c>
    </row>
    <row r="148" spans="1:8" ht="25.5">
      <c r="A148" s="33" t="str">
        <f>'Couts unitaires'!B160</f>
        <v>Création d'un lit d'étiage par génie végétal</v>
      </c>
      <c r="B148" s="34" t="str">
        <f>'Couts unitaires'!C160</f>
        <v>ml</v>
      </c>
      <c r="C148" s="34">
        <f>'Couts unitaires'!DP160</f>
        <v>454</v>
      </c>
      <c r="D148" s="34">
        <f>'Couts unitaires'!DQ160</f>
        <v>565</v>
      </c>
      <c r="E148" s="34">
        <f>'Couts unitaires'!DR160</f>
        <v>343</v>
      </c>
      <c r="F148" s="30">
        <f>'Couts unitaires'!DT160</f>
        <v>398.5</v>
      </c>
      <c r="G148" s="30">
        <f>'Couts unitaires'!DU160</f>
        <v>509.5</v>
      </c>
      <c r="H148" s="31">
        <f>'Couts unitaires'!DV160</f>
        <v>2</v>
      </c>
    </row>
    <row r="149" spans="1:8" ht="12.75">
      <c r="A149" s="33" t="str">
        <f>'Couts unitaires'!B161</f>
        <v>Protection de berges</v>
      </c>
      <c r="B149" s="34" t="str">
        <f>'Couts unitaires'!C161</f>
        <v>ml</v>
      </c>
      <c r="C149" s="34">
        <f>'Couts unitaires'!DP161</f>
        <v>270</v>
      </c>
      <c r="D149" s="34">
        <f>'Couts unitaires'!DQ161</f>
        <v>270</v>
      </c>
      <c r="E149" s="34">
        <f>'Couts unitaires'!DR161</f>
        <v>270</v>
      </c>
      <c r="F149" s="30">
        <f>'Couts unitaires'!DT161</f>
        <v>270</v>
      </c>
      <c r="G149" s="30">
        <f>'Couts unitaires'!DU161</f>
        <v>270</v>
      </c>
      <c r="H149" s="31">
        <f>'Couts unitaires'!DV161</f>
        <v>1</v>
      </c>
    </row>
    <row r="150" spans="1:8" ht="12.75">
      <c r="A150" s="33"/>
      <c r="B150" s="34"/>
      <c r="C150" s="34"/>
      <c r="D150" s="34"/>
      <c r="E150" s="34"/>
      <c r="F150" s="30"/>
      <c r="G150" s="30"/>
      <c r="H150" s="3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521"/>
  <sheetViews>
    <sheetView tabSelected="1" zoomScale="85" zoomScaleNormal="85" workbookViewId="0" topLeftCell="A1">
      <pane xSplit="5685" ySplit="2490" topLeftCell="CC97" activePane="bottomRight" state="split"/>
      <selection pane="topLeft" activeCell="A1" sqref="A1"/>
      <selection pane="topRight" activeCell="CK3" sqref="CK3"/>
      <selection pane="bottomLeft" activeCell="B32" sqref="B32"/>
      <selection pane="bottomRight" activeCell="CK114" sqref="CK114"/>
    </sheetView>
  </sheetViews>
  <sheetFormatPr defaultColWidth="11.421875" defaultRowHeight="12.75"/>
  <cols>
    <col min="1" max="1" width="2.140625" style="2" customWidth="1"/>
    <col min="2" max="2" width="57.57421875" style="2" customWidth="1"/>
    <col min="3" max="3" width="14.00390625" style="2" customWidth="1"/>
    <col min="4" max="4" width="15.28125" style="2" customWidth="1"/>
    <col min="5" max="5" width="10.140625" style="2" customWidth="1"/>
    <col min="6" max="6" width="11.421875" style="2" customWidth="1"/>
    <col min="7" max="7" width="10.140625" style="2" customWidth="1"/>
    <col min="8" max="8" width="9.57421875" style="37" customWidth="1"/>
    <col min="9" max="9" width="10.8515625" style="38" customWidth="1"/>
    <col min="10" max="10" width="9.7109375" style="2" customWidth="1"/>
    <col min="11" max="11" width="12.28125" style="2" customWidth="1"/>
    <col min="12" max="12" width="13.57421875" style="2" customWidth="1"/>
    <col min="13" max="15" width="11.7109375" style="2" customWidth="1"/>
    <col min="16" max="16" width="11.7109375" style="37" customWidth="1"/>
    <col min="17" max="17" width="11.7109375" style="2" customWidth="1"/>
    <col min="18" max="18" width="8.00390625" style="2" customWidth="1"/>
    <col min="19" max="19" width="9.28125" style="2" customWidth="1"/>
    <col min="20" max="20" width="10.140625" style="2" customWidth="1"/>
    <col min="21" max="21" width="7.00390625" style="2" customWidth="1"/>
    <col min="22" max="22" width="6.8515625" style="2" customWidth="1"/>
    <col min="23" max="23" width="8.7109375" style="2" customWidth="1"/>
    <col min="24" max="24" width="10.7109375" style="2" customWidth="1"/>
    <col min="25" max="28" width="8.421875" style="2" customWidth="1"/>
    <col min="29" max="30" width="9.57421875" style="2" customWidth="1"/>
    <col min="31" max="31" width="10.8515625" style="38" customWidth="1"/>
    <col min="32" max="32" width="11.421875" style="37" customWidth="1"/>
    <col min="33" max="36" width="11.57421875" style="2" bestFit="1" customWidth="1"/>
    <col min="37" max="39" width="11.421875" style="2" customWidth="1"/>
    <col min="40" max="40" width="11.57421875" style="2" bestFit="1" customWidth="1"/>
    <col min="41" max="41" width="11.57421875" style="14" bestFit="1" customWidth="1"/>
    <col min="42" max="42" width="12.57421875" style="2" customWidth="1"/>
    <col min="43" max="43" width="13.8515625" style="2" customWidth="1"/>
    <col min="44" max="44" width="11.421875" style="2" customWidth="1"/>
    <col min="45" max="45" width="14.140625" style="2" customWidth="1"/>
    <col min="46" max="51" width="11.421875" style="2" customWidth="1"/>
    <col min="52" max="52" width="19.8515625" style="2" customWidth="1"/>
    <col min="53" max="53" width="9.57421875" style="2" bestFit="1" customWidth="1"/>
    <col min="54" max="54" width="18.00390625" style="2" customWidth="1"/>
    <col min="55" max="55" width="14.00390625" style="2" customWidth="1"/>
    <col min="57" max="57" width="18.00390625" style="2" customWidth="1"/>
    <col min="58" max="58" width="14.57421875" style="2" bestFit="1" customWidth="1"/>
    <col min="59" max="59" width="7.7109375" style="2" bestFit="1" customWidth="1"/>
    <col min="60" max="60" width="11.8515625" style="2" customWidth="1"/>
    <col min="61" max="61" width="9.28125" style="2" customWidth="1"/>
    <col min="62" max="62" width="9.57421875" style="2" customWidth="1"/>
    <col min="63" max="63" width="10.140625" style="2" customWidth="1"/>
    <col min="64" max="64" width="7.7109375" style="2" customWidth="1"/>
    <col min="65" max="65" width="9.7109375" style="2" bestFit="1" customWidth="1"/>
    <col min="66" max="75" width="11.421875" style="2" customWidth="1"/>
    <col min="76" max="76" width="11.7109375" style="2" bestFit="1" customWidth="1"/>
    <col min="77" max="79" width="11.7109375" style="2" customWidth="1"/>
    <col min="80" max="81" width="11.421875" style="2" customWidth="1"/>
    <col min="82" max="83" width="11.7109375" style="2" customWidth="1"/>
    <col min="84" max="85" width="11.421875" style="2" customWidth="1"/>
    <col min="87" max="89" width="15.00390625" style="0" customWidth="1"/>
    <col min="91" max="93" width="11.421875" style="38" customWidth="1"/>
    <col min="95" max="108" width="11.421875" style="38" customWidth="1"/>
    <col min="113" max="113" width="13.57421875" style="2" customWidth="1"/>
    <col min="114" max="114" width="11.28125" style="2" customWidth="1"/>
    <col min="115" max="115" width="10.28125" style="2" customWidth="1"/>
    <col min="116" max="116" width="9.7109375" style="2" customWidth="1"/>
    <col min="117" max="117" width="13.421875" style="2" customWidth="1"/>
    <col min="118" max="118" width="10.57421875" style="2" customWidth="1"/>
    <col min="119" max="119" width="11.421875" style="2" customWidth="1"/>
    <col min="120" max="120" width="11.421875" style="4" customWidth="1"/>
    <col min="121" max="125" width="11.421875" style="1" customWidth="1"/>
    <col min="126" max="126" width="10.8515625" style="8" customWidth="1"/>
    <col min="127" max="127" width="12.421875" style="2" customWidth="1"/>
    <col min="128" max="16384" width="11.421875" style="2" customWidth="1"/>
  </cols>
  <sheetData>
    <row r="1" spans="2:4" ht="15.75">
      <c r="B1" s="90" t="s">
        <v>326</v>
      </c>
      <c r="C1" s="90"/>
      <c r="D1" s="90"/>
    </row>
    <row r="2" spans="2:4" ht="15.75">
      <c r="B2" s="19"/>
      <c r="C2" s="20"/>
      <c r="D2" s="20"/>
    </row>
    <row r="3" spans="4:128" ht="89.25">
      <c r="D3" s="2" t="s">
        <v>0</v>
      </c>
      <c r="E3" s="2" t="s">
        <v>313</v>
      </c>
      <c r="F3" s="2" t="s">
        <v>184</v>
      </c>
      <c r="G3" s="2" t="s">
        <v>314</v>
      </c>
      <c r="H3" s="37" t="s">
        <v>196</v>
      </c>
      <c r="I3" s="37" t="s">
        <v>267</v>
      </c>
      <c r="J3" s="2" t="s">
        <v>117</v>
      </c>
      <c r="K3" s="2" t="s">
        <v>237</v>
      </c>
      <c r="L3" s="2" t="s">
        <v>85</v>
      </c>
      <c r="M3" s="2" t="s">
        <v>115</v>
      </c>
      <c r="N3" s="2" t="s">
        <v>363</v>
      </c>
      <c r="O3" s="2" t="s">
        <v>364</v>
      </c>
      <c r="P3" s="37" t="s">
        <v>328</v>
      </c>
      <c r="Q3" s="2" t="s">
        <v>329</v>
      </c>
      <c r="R3" s="2" t="s">
        <v>194</v>
      </c>
      <c r="S3" s="2" t="s">
        <v>195</v>
      </c>
      <c r="T3" s="2" t="s">
        <v>185</v>
      </c>
      <c r="U3" s="2" t="s">
        <v>34</v>
      </c>
      <c r="V3" s="2" t="s">
        <v>35</v>
      </c>
      <c r="W3" s="2" t="s">
        <v>17</v>
      </c>
      <c r="X3" s="2" t="s">
        <v>248</v>
      </c>
      <c r="Y3" s="2" t="s">
        <v>249</v>
      </c>
      <c r="Z3" s="2" t="s">
        <v>176</v>
      </c>
      <c r="AA3" s="2" t="s">
        <v>177</v>
      </c>
      <c r="AB3" s="2" t="s">
        <v>181</v>
      </c>
      <c r="AC3" s="2" t="s">
        <v>252</v>
      </c>
      <c r="AD3" s="2" t="s">
        <v>253</v>
      </c>
      <c r="AE3" s="37" t="s">
        <v>268</v>
      </c>
      <c r="AF3" s="37" t="s">
        <v>18</v>
      </c>
      <c r="AG3" s="2" t="s">
        <v>234</v>
      </c>
      <c r="AH3" s="2" t="s">
        <v>38</v>
      </c>
      <c r="AI3" s="2" t="s">
        <v>39</v>
      </c>
      <c r="AJ3" s="2" t="s">
        <v>40</v>
      </c>
      <c r="AK3" s="2" t="s">
        <v>41</v>
      </c>
      <c r="AL3" s="2" t="s">
        <v>175</v>
      </c>
      <c r="AM3" s="2" t="s">
        <v>72</v>
      </c>
      <c r="AN3" s="2" t="s">
        <v>71</v>
      </c>
      <c r="AO3" s="14" t="s">
        <v>42</v>
      </c>
      <c r="AP3" s="2" t="s">
        <v>48</v>
      </c>
      <c r="AQ3" s="2" t="s">
        <v>47</v>
      </c>
      <c r="AR3" s="2" t="s">
        <v>49</v>
      </c>
      <c r="AS3" s="2" t="s">
        <v>235</v>
      </c>
      <c r="AT3" s="2" t="s">
        <v>56</v>
      </c>
      <c r="AU3" s="2" t="s">
        <v>75</v>
      </c>
      <c r="AV3" s="2" t="s">
        <v>74</v>
      </c>
      <c r="AW3" s="2" t="s">
        <v>73</v>
      </c>
      <c r="AX3" s="2" t="s">
        <v>57</v>
      </c>
      <c r="AY3" s="2" t="s">
        <v>330</v>
      </c>
      <c r="AZ3" s="2" t="s">
        <v>76</v>
      </c>
      <c r="BA3" s="2" t="s">
        <v>64</v>
      </c>
      <c r="BB3" s="2" t="s">
        <v>63</v>
      </c>
      <c r="BC3" s="2" t="s">
        <v>316</v>
      </c>
      <c r="BD3" s="2" t="s">
        <v>317</v>
      </c>
      <c r="BE3" s="2" t="s">
        <v>69</v>
      </c>
      <c r="BF3" s="2" t="s">
        <v>77</v>
      </c>
      <c r="BG3" s="2" t="s">
        <v>78</v>
      </c>
      <c r="BH3" s="2" t="s">
        <v>236</v>
      </c>
      <c r="BI3" s="2" t="s">
        <v>127</v>
      </c>
      <c r="BJ3" s="2" t="s">
        <v>88</v>
      </c>
      <c r="BK3" s="2" t="s">
        <v>88</v>
      </c>
      <c r="BL3" s="2" t="s">
        <v>88</v>
      </c>
      <c r="BM3" s="2" t="s">
        <v>119</v>
      </c>
      <c r="BN3" s="2" t="s">
        <v>120</v>
      </c>
      <c r="BO3" s="2" t="s">
        <v>123</v>
      </c>
      <c r="BP3" s="2" t="s">
        <v>125</v>
      </c>
      <c r="BQ3" s="2" t="s">
        <v>132</v>
      </c>
      <c r="BR3" s="2" t="s">
        <v>128</v>
      </c>
      <c r="BS3" s="2" t="s">
        <v>133</v>
      </c>
      <c r="BT3" s="2" t="s">
        <v>135</v>
      </c>
      <c r="BU3" s="2" t="s">
        <v>136</v>
      </c>
      <c r="BV3" s="2" t="s">
        <v>141</v>
      </c>
      <c r="BW3" s="2" t="s">
        <v>143</v>
      </c>
      <c r="BX3" s="2" t="s">
        <v>145</v>
      </c>
      <c r="BY3" s="2" t="s">
        <v>148</v>
      </c>
      <c r="BZ3" s="2" t="s">
        <v>147</v>
      </c>
      <c r="CA3" s="2" t="s">
        <v>150</v>
      </c>
      <c r="CB3" s="2" t="s">
        <v>139</v>
      </c>
      <c r="CC3" s="2" t="s">
        <v>168</v>
      </c>
      <c r="CD3" s="2" t="s">
        <v>152</v>
      </c>
      <c r="CE3" s="2" t="s">
        <v>155</v>
      </c>
      <c r="CF3" s="2" t="s">
        <v>156</v>
      </c>
      <c r="CG3" s="2" t="s">
        <v>157</v>
      </c>
      <c r="CH3" s="2" t="s">
        <v>159</v>
      </c>
      <c r="CI3" s="2" t="s">
        <v>163</v>
      </c>
      <c r="CJ3" s="2" t="s">
        <v>369</v>
      </c>
      <c r="CK3" s="2" t="s">
        <v>370</v>
      </c>
      <c r="CL3" s="2" t="s">
        <v>173</v>
      </c>
      <c r="CM3" s="37" t="s">
        <v>167</v>
      </c>
      <c r="CN3" s="37" t="s">
        <v>205</v>
      </c>
      <c r="CO3" s="37" t="s">
        <v>206</v>
      </c>
      <c r="CP3" s="101" t="s">
        <v>341</v>
      </c>
      <c r="CQ3" s="101" t="s">
        <v>342</v>
      </c>
      <c r="CR3" s="101" t="s">
        <v>345</v>
      </c>
      <c r="CS3" s="101" t="s">
        <v>359</v>
      </c>
      <c r="CT3" s="101" t="s">
        <v>357</v>
      </c>
      <c r="CU3" s="101" t="s">
        <v>358</v>
      </c>
      <c r="CV3" s="101" t="s">
        <v>360</v>
      </c>
      <c r="CW3" s="101" t="s">
        <v>353</v>
      </c>
      <c r="CX3" s="101" t="s">
        <v>361</v>
      </c>
      <c r="CY3" s="101" t="s">
        <v>348</v>
      </c>
      <c r="CZ3" s="101" t="s">
        <v>348</v>
      </c>
      <c r="DA3" s="101" t="s">
        <v>362</v>
      </c>
      <c r="DB3" s="101" t="s">
        <v>349</v>
      </c>
      <c r="DC3" s="101" t="s">
        <v>367</v>
      </c>
      <c r="DD3" s="101" t="s">
        <v>352</v>
      </c>
      <c r="DE3" s="2" t="s">
        <v>211</v>
      </c>
      <c r="DF3" s="2" t="s">
        <v>210</v>
      </c>
      <c r="DG3" s="2" t="s">
        <v>187</v>
      </c>
      <c r="DH3" s="2" t="s">
        <v>208</v>
      </c>
      <c r="DI3" s="2" t="s">
        <v>189</v>
      </c>
      <c r="DJ3" s="2" t="s">
        <v>191</v>
      </c>
      <c r="DK3" s="2" t="s">
        <v>198</v>
      </c>
      <c r="DL3" s="2" t="s">
        <v>200</v>
      </c>
      <c r="DM3" s="2" t="s">
        <v>241</v>
      </c>
      <c r="DN3" s="2" t="s">
        <v>265</v>
      </c>
      <c r="DP3" s="39" t="s">
        <v>53</v>
      </c>
      <c r="DQ3" s="88" t="s">
        <v>61</v>
      </c>
      <c r="DR3" s="88" t="s">
        <v>54</v>
      </c>
      <c r="DS3" s="88" t="s">
        <v>327</v>
      </c>
      <c r="DT3" s="88" t="s">
        <v>87</v>
      </c>
      <c r="DU3" s="88" t="s">
        <v>112</v>
      </c>
      <c r="DV3" s="89" t="s">
        <v>62</v>
      </c>
      <c r="DW3" s="91" t="s">
        <v>86</v>
      </c>
      <c r="DX3" s="91"/>
    </row>
    <row r="4" spans="2:126" s="4" customFormat="1" ht="12.75">
      <c r="B4" s="4" t="s">
        <v>52</v>
      </c>
      <c r="C4" s="4" t="s">
        <v>1</v>
      </c>
      <c r="D4" s="4" t="s">
        <v>2</v>
      </c>
      <c r="H4" s="39"/>
      <c r="I4" s="39"/>
      <c r="P4" s="39"/>
      <c r="AE4" s="39"/>
      <c r="AF4" s="39"/>
      <c r="AO4" s="15"/>
      <c r="CM4" s="39"/>
      <c r="CN4" s="39"/>
      <c r="CO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V4" s="9"/>
    </row>
    <row r="5" spans="2:127" s="6" customFormat="1" ht="12.75">
      <c r="B5" s="7" t="s">
        <v>24</v>
      </c>
      <c r="C5" s="7" t="s">
        <v>3</v>
      </c>
      <c r="D5" s="7"/>
      <c r="E5" s="7"/>
      <c r="F5" s="7"/>
      <c r="G5" s="7"/>
      <c r="H5" s="43">
        <v>12.78</v>
      </c>
      <c r="I5" s="40"/>
      <c r="J5" s="7"/>
      <c r="K5" s="7"/>
      <c r="L5" s="7"/>
      <c r="M5" s="7"/>
      <c r="N5" s="7"/>
      <c r="O5" s="7"/>
      <c r="P5" s="43"/>
      <c r="Q5" s="7"/>
      <c r="R5" s="7"/>
      <c r="S5" s="7"/>
      <c r="T5" s="7"/>
      <c r="U5" s="7"/>
      <c r="V5" s="7"/>
      <c r="W5" s="7">
        <v>25</v>
      </c>
      <c r="X5" s="7"/>
      <c r="Y5" s="7"/>
      <c r="Z5" s="7"/>
      <c r="AA5" s="7"/>
      <c r="AB5" s="7"/>
      <c r="AC5" s="7"/>
      <c r="AD5" s="7"/>
      <c r="AE5" s="40"/>
      <c r="AF5" s="43"/>
      <c r="AG5" s="7"/>
      <c r="AH5" s="7"/>
      <c r="AI5" s="7"/>
      <c r="AJ5" s="7"/>
      <c r="AK5" s="7"/>
      <c r="AL5" s="7"/>
      <c r="AM5" s="7"/>
      <c r="AN5" s="7">
        <v>16.8</v>
      </c>
      <c r="AO5" s="1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M5" s="40"/>
      <c r="CN5" s="40"/>
      <c r="CO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I5" s="7"/>
      <c r="DJ5" s="7"/>
      <c r="DK5" s="7"/>
      <c r="DL5" s="7"/>
      <c r="DM5" s="7"/>
      <c r="DN5" s="7"/>
      <c r="DO5" s="7"/>
      <c r="DP5" s="4">
        <f>AVERAGE(D5:DO5)</f>
        <v>18.19333333333333</v>
      </c>
      <c r="DQ5" s="6">
        <f>MAX(D5:DO5)</f>
        <v>25</v>
      </c>
      <c r="DR5" s="6">
        <f>MIN(D5:DO5)</f>
        <v>12.78</v>
      </c>
      <c r="DS5" s="6">
        <f>STDEV(E5:DO5)</f>
        <v>6.228011988855947</v>
      </c>
      <c r="DT5" s="6">
        <f>QUARTILE(D5:DO5,1)</f>
        <v>14.79</v>
      </c>
      <c r="DU5" s="6">
        <f>QUARTILE(D5:DO5,3)</f>
        <v>20.9</v>
      </c>
      <c r="DV5" s="10">
        <f>COUNT(D5:DO5)</f>
        <v>3</v>
      </c>
      <c r="DW5" s="13" t="s">
        <v>65</v>
      </c>
    </row>
    <row r="6" spans="2:127" ht="12.75">
      <c r="B6" s="2" t="s">
        <v>68</v>
      </c>
      <c r="C6" s="2" t="s">
        <v>3</v>
      </c>
      <c r="I6" s="44"/>
      <c r="J6" s="2">
        <v>16</v>
      </c>
      <c r="L6" s="2">
        <v>45</v>
      </c>
      <c r="AE6" s="44"/>
      <c r="AZ6" s="2">
        <f>6*1.1</f>
        <v>6.6000000000000005</v>
      </c>
      <c r="DP6" s="4">
        <f>AVERAGE(D6:DO6)</f>
        <v>22.53333333333333</v>
      </c>
      <c r="DQ6" s="1">
        <f>MAX(D6:DO6)</f>
        <v>45</v>
      </c>
      <c r="DR6" s="1">
        <f>MIN(D6:DO6)</f>
        <v>6.6000000000000005</v>
      </c>
      <c r="DS6" s="6">
        <f>STDEV(E6:DO6)</f>
        <v>20.01632666933005</v>
      </c>
      <c r="DT6" s="6">
        <f>QUARTILE(D6:DO6,1)</f>
        <v>11.3</v>
      </c>
      <c r="DU6" s="6">
        <f>QUARTILE(D6:DO6,3)</f>
        <v>30.5</v>
      </c>
      <c r="DV6" s="10">
        <f>COUNT(D6:DO6)</f>
        <v>3</v>
      </c>
      <c r="DW6" s="11">
        <f>AVERAGE(DP5:DP10)</f>
        <v>22.359444444444446</v>
      </c>
    </row>
    <row r="7" spans="2:127" ht="12.75">
      <c r="B7" s="2" t="s">
        <v>82</v>
      </c>
      <c r="C7" s="2" t="s">
        <v>3</v>
      </c>
      <c r="D7" s="2">
        <v>25</v>
      </c>
      <c r="I7" s="44"/>
      <c r="W7" s="2">
        <v>14</v>
      </c>
      <c r="AE7" s="44">
        <v>28</v>
      </c>
      <c r="AF7" s="37">
        <v>47.93</v>
      </c>
      <c r="DP7" s="4">
        <f>AVERAGE(D7:DO7)</f>
        <v>28.7325</v>
      </c>
      <c r="DQ7" s="1">
        <f>MAX(D7:DO7)</f>
        <v>47.93</v>
      </c>
      <c r="DR7" s="1">
        <f>MIN(D7:DO7)</f>
        <v>14</v>
      </c>
      <c r="DS7" s="6">
        <f>STDEV(E7:DO7)</f>
        <v>17.051147566464056</v>
      </c>
      <c r="DT7" s="6">
        <f>QUARTILE(D7:DO7,1)</f>
        <v>22.25</v>
      </c>
      <c r="DU7" s="6">
        <f>QUARTILE(D7:DO7,3)</f>
        <v>32.9825</v>
      </c>
      <c r="DV7" s="10">
        <f>COUNT(D7:DO7)</f>
        <v>4</v>
      </c>
      <c r="DW7" s="12">
        <f>MAX(DR5:DR10)</f>
        <v>35.45</v>
      </c>
    </row>
    <row r="8" spans="2:127" ht="12.75">
      <c r="B8" s="2" t="s">
        <v>26</v>
      </c>
      <c r="C8" s="2" t="s">
        <v>3</v>
      </c>
      <c r="E8" s="2">
        <v>11.64</v>
      </c>
      <c r="G8" s="2">
        <v>14.17</v>
      </c>
      <c r="I8" s="44"/>
      <c r="AE8" s="44"/>
      <c r="DP8" s="4">
        <f>AVERAGE(D8:DO8)</f>
        <v>12.905000000000001</v>
      </c>
      <c r="DQ8" s="1">
        <f>MAX(D8:DO8)</f>
        <v>14.17</v>
      </c>
      <c r="DR8" s="1">
        <f>MIN(D8:DO8)</f>
        <v>11.64</v>
      </c>
      <c r="DS8" s="6">
        <f>STDEV(E8:DO8)</f>
        <v>1.7889801564019647</v>
      </c>
      <c r="DT8" s="6">
        <f>QUARTILE(D8:DO8,1)</f>
        <v>12.2725</v>
      </c>
      <c r="DU8" s="6">
        <f>QUARTILE(D8:DO8,3)</f>
        <v>13.5375</v>
      </c>
      <c r="DV8" s="10">
        <f>COUNT(D8:DO8)</f>
        <v>2</v>
      </c>
      <c r="DW8" s="12" t="s">
        <v>55</v>
      </c>
    </row>
    <row r="9" spans="2:127" ht="12.75">
      <c r="B9" s="2" t="s">
        <v>27</v>
      </c>
      <c r="C9" s="2" t="s">
        <v>3</v>
      </c>
      <c r="I9" s="44"/>
      <c r="R9" s="2">
        <v>35.45</v>
      </c>
      <c r="AE9" s="44"/>
      <c r="DP9" s="4">
        <f>AVERAGE(D9:DO9)</f>
        <v>35.45</v>
      </c>
      <c r="DQ9" s="1">
        <f>MAX(D9:DO9)</f>
        <v>35.45</v>
      </c>
      <c r="DR9" s="1">
        <f>MIN(D9:DO9)</f>
        <v>35.45</v>
      </c>
      <c r="DS9" s="6" t="e">
        <f>STDEV(E9:DO9)</f>
        <v>#DIV/0!</v>
      </c>
      <c r="DT9" s="6">
        <f>QUARTILE(D9:DO9,1)</f>
        <v>35.45</v>
      </c>
      <c r="DU9" s="6">
        <f>QUARTILE(D9:DO9,3)</f>
        <v>35.45</v>
      </c>
      <c r="DV9" s="10">
        <f>COUNT(D9:DO9)</f>
        <v>1</v>
      </c>
      <c r="DW9" s="12">
        <f>MIN(DR5:DR10)</f>
        <v>6.6000000000000005</v>
      </c>
    </row>
    <row r="10" spans="2:126" ht="12.75">
      <c r="B10" s="2" t="s">
        <v>28</v>
      </c>
      <c r="C10" s="2" t="s">
        <v>3</v>
      </c>
      <c r="I10" s="44"/>
      <c r="S10" s="2">
        <v>14.09</v>
      </c>
      <c r="W10" s="2">
        <v>14</v>
      </c>
      <c r="AE10" s="44"/>
      <c r="AH10" s="2">
        <v>21.5</v>
      </c>
      <c r="BH10" s="2">
        <v>15.78</v>
      </c>
      <c r="DP10" s="4">
        <f>AVERAGE(D10:DO10)</f>
        <v>16.3425</v>
      </c>
      <c r="DQ10" s="1">
        <f>MAX(D10:DO10)</f>
        <v>21.5</v>
      </c>
      <c r="DR10" s="1">
        <f>MIN(D10:DO10)</f>
        <v>14</v>
      </c>
      <c r="DS10" s="6">
        <f>STDEV(E10:DO10)</f>
        <v>3.534462476813117</v>
      </c>
      <c r="DT10" s="6">
        <f>QUARTILE(D10:DO10,1)</f>
        <v>14.067499999999999</v>
      </c>
      <c r="DU10" s="6">
        <f>QUARTILE(D10:DO10,3)</f>
        <v>17.21</v>
      </c>
      <c r="DV10" s="10">
        <f>COUNT(D10:DO10)</f>
        <v>4</v>
      </c>
    </row>
    <row r="11" spans="2:126" ht="12.75">
      <c r="B11" s="2" t="s">
        <v>25</v>
      </c>
      <c r="C11" s="2" t="s">
        <v>3</v>
      </c>
      <c r="D11" s="2">
        <v>45.5</v>
      </c>
      <c r="I11" s="44"/>
      <c r="K11" s="2">
        <v>10.4</v>
      </c>
      <c r="W11" s="2">
        <v>19</v>
      </c>
      <c r="AE11" s="44"/>
      <c r="AF11" s="37">
        <v>21</v>
      </c>
      <c r="AP11" s="2">
        <v>70</v>
      </c>
      <c r="BH11" s="2">
        <v>27.8</v>
      </c>
      <c r="DP11" s="4">
        <f>AVERAGE(D11:DO11)</f>
        <v>32.28333333333334</v>
      </c>
      <c r="DQ11" s="1">
        <f>MAX(D11:DO11)</f>
        <v>70</v>
      </c>
      <c r="DR11" s="1">
        <f>MIN(D11:DO11)</f>
        <v>10.4</v>
      </c>
      <c r="DS11" s="6">
        <f>STDEV(E11:DO11)</f>
        <v>23.40059828294994</v>
      </c>
      <c r="DT11" s="6">
        <f>QUARTILE(D11:DO11,1)</f>
        <v>19.5</v>
      </c>
      <c r="DU11" s="6">
        <f>QUARTILE(D11:DO11,3)</f>
        <v>41.075</v>
      </c>
      <c r="DV11" s="10">
        <f>COUNT(D11:DO11)</f>
        <v>6</v>
      </c>
    </row>
    <row r="12" spans="2:126" ht="12.75">
      <c r="B12" s="2" t="s">
        <v>4</v>
      </c>
      <c r="C12" s="2" t="s">
        <v>3</v>
      </c>
      <c r="D12" s="2">
        <v>10</v>
      </c>
      <c r="I12" s="44"/>
      <c r="Y12" s="2">
        <v>50.16</v>
      </c>
      <c r="AE12" s="44"/>
      <c r="AJ12" s="2">
        <v>44.8</v>
      </c>
      <c r="AM12" s="2">
        <v>23.5</v>
      </c>
      <c r="AO12" s="14">
        <v>42</v>
      </c>
      <c r="AP12" s="2">
        <v>23</v>
      </c>
      <c r="BI12" s="2">
        <v>25</v>
      </c>
      <c r="BJ12" s="2">
        <f>76*1.9</f>
        <v>144.4</v>
      </c>
      <c r="DP12" s="4">
        <f>AVERAGE(D12:DO12)</f>
        <v>45.3575</v>
      </c>
      <c r="DQ12" s="1">
        <f>MAX(D12:DO12)</f>
        <v>144.4</v>
      </c>
      <c r="DR12" s="1">
        <f>MIN(D12:DO12)</f>
        <v>10</v>
      </c>
      <c r="DS12" s="6">
        <f>STDEV(E12:DO12)</f>
        <v>42.92921904273414</v>
      </c>
      <c r="DT12" s="6">
        <f>QUARTILE(D12:DO12,1)</f>
        <v>23.375</v>
      </c>
      <c r="DU12" s="6">
        <f>QUARTILE(D12:DO12,3)</f>
        <v>46.14</v>
      </c>
      <c r="DV12" s="10">
        <f>COUNT(D12:DO12)</f>
        <v>8</v>
      </c>
    </row>
    <row r="13" spans="9:126" ht="12.75">
      <c r="I13" s="44"/>
      <c r="AE13" s="44"/>
      <c r="DS13" s="6"/>
      <c r="DT13" s="6"/>
      <c r="DU13" s="6"/>
      <c r="DV13" s="10"/>
    </row>
    <row r="14" spans="2:126" s="3" customFormat="1" ht="12.75">
      <c r="B14" s="4" t="s">
        <v>321</v>
      </c>
      <c r="H14" s="41"/>
      <c r="I14" s="41"/>
      <c r="P14" s="41"/>
      <c r="AE14" s="41"/>
      <c r="AF14" s="41"/>
      <c r="AO14" s="17"/>
      <c r="CM14" s="41"/>
      <c r="CN14" s="41"/>
      <c r="CO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P14" s="4"/>
      <c r="DQ14" s="4"/>
      <c r="DR14" s="4"/>
      <c r="DS14" s="4"/>
      <c r="DT14" s="6"/>
      <c r="DU14" s="6"/>
      <c r="DV14" s="9"/>
    </row>
    <row r="15" spans="2:126" ht="12.75">
      <c r="B15" s="2" t="s">
        <v>19</v>
      </c>
      <c r="C15" s="2" t="s">
        <v>43</v>
      </c>
      <c r="I15" s="44"/>
      <c r="P15" s="37">
        <v>17100</v>
      </c>
      <c r="AE15" s="44"/>
      <c r="AF15" s="37">
        <v>433</v>
      </c>
      <c r="AO15" s="14">
        <v>2500</v>
      </c>
      <c r="BJ15" s="2">
        <v>434</v>
      </c>
      <c r="BK15" s="2">
        <v>2500</v>
      </c>
      <c r="BL15" s="2">
        <v>5000</v>
      </c>
      <c r="DP15" s="4">
        <f>AVERAGE(D15:DO15)</f>
        <v>4661.166666666667</v>
      </c>
      <c r="DQ15" s="1">
        <f>MAX(D15:DO15)</f>
        <v>17100</v>
      </c>
      <c r="DR15" s="1">
        <f>MIN(D15:DO15)</f>
        <v>433</v>
      </c>
      <c r="DS15" s="6">
        <f>STDEV(E15:DO15)</f>
        <v>6323.400933569424</v>
      </c>
      <c r="DT15" s="6">
        <f>QUARTILE(D15:DO15,1)</f>
        <v>950.5</v>
      </c>
      <c r="DU15" s="6">
        <f>QUARTILE(D15:DO15,3)</f>
        <v>4375</v>
      </c>
      <c r="DV15" s="10">
        <f>COUNT(D15:DO15)</f>
        <v>6</v>
      </c>
    </row>
    <row r="16" spans="2:126" ht="12.75">
      <c r="B16" s="2" t="s">
        <v>36</v>
      </c>
      <c r="C16" s="2" t="s">
        <v>43</v>
      </c>
      <c r="I16" s="44"/>
      <c r="P16" s="37">
        <v>650</v>
      </c>
      <c r="AE16" s="44"/>
      <c r="AF16" s="37">
        <v>182</v>
      </c>
      <c r="AQ16" s="2">
        <v>320</v>
      </c>
      <c r="AT16" s="2">
        <v>850</v>
      </c>
      <c r="BJ16" s="2">
        <v>1000</v>
      </c>
      <c r="BK16" s="2">
        <v>2000</v>
      </c>
      <c r="BL16" s="2">
        <v>5000</v>
      </c>
      <c r="DP16" s="4">
        <f>AVERAGE(D16:DO16)</f>
        <v>1428.857142857143</v>
      </c>
      <c r="DQ16" s="1">
        <f>MAX(D16:DO16)</f>
        <v>5000</v>
      </c>
      <c r="DR16" s="1">
        <f>MIN(D16:DO16)</f>
        <v>182</v>
      </c>
      <c r="DS16" s="6">
        <f>STDEV(E16:DO16)</f>
        <v>1682.71085143105</v>
      </c>
      <c r="DT16" s="6">
        <f>QUARTILE(D16:DO16,1)</f>
        <v>485</v>
      </c>
      <c r="DU16" s="6">
        <f>QUARTILE(D16:DO16,3)</f>
        <v>1500</v>
      </c>
      <c r="DV16" s="10">
        <f>COUNT(D16:DO16)</f>
        <v>7</v>
      </c>
    </row>
    <row r="17" spans="2:126" ht="12.75">
      <c r="B17" s="2" t="s">
        <v>263</v>
      </c>
      <c r="C17" s="2" t="s">
        <v>3</v>
      </c>
      <c r="I17" s="44"/>
      <c r="P17" s="37">
        <v>650</v>
      </c>
      <c r="AC17" s="2">
        <v>30</v>
      </c>
      <c r="AD17" s="2">
        <v>50</v>
      </c>
      <c r="AE17" s="44"/>
      <c r="DP17" s="4">
        <f>AVERAGE(D17:DO17)</f>
        <v>243.33333333333334</v>
      </c>
      <c r="DQ17" s="1">
        <f>MAX(D17:DO17)</f>
        <v>650</v>
      </c>
      <c r="DR17" s="1">
        <f>MIN(D17:DO17)</f>
        <v>30</v>
      </c>
      <c r="DS17" s="6">
        <f>STDEV(E17:DO17)</f>
        <v>352.32560697930165</v>
      </c>
      <c r="DT17" s="6">
        <f>QUARTILE(D17:DO17,1)</f>
        <v>40</v>
      </c>
      <c r="DU17" s="6">
        <f>QUARTILE(D17:DO17,3)</f>
        <v>350</v>
      </c>
      <c r="DV17" s="10">
        <f>COUNT(D17:DO17)</f>
        <v>3</v>
      </c>
    </row>
    <row r="18" spans="2:126" ht="12.75">
      <c r="B18" s="2" t="s">
        <v>272</v>
      </c>
      <c r="C18" s="2" t="s">
        <v>3</v>
      </c>
      <c r="I18" s="44">
        <v>30</v>
      </c>
      <c r="AC18" s="2">
        <v>30</v>
      </c>
      <c r="AD18" s="2">
        <v>50</v>
      </c>
      <c r="AE18" s="44"/>
      <c r="DP18" s="4">
        <f>AVERAGE(D18:DO18)</f>
        <v>36.666666666666664</v>
      </c>
      <c r="DQ18" s="1">
        <f>MAX(D18:DO18)</f>
        <v>50</v>
      </c>
      <c r="DR18" s="1">
        <f>MIN(D18:DO18)</f>
        <v>30</v>
      </c>
      <c r="DS18" s="6">
        <f>STDEV(E18:DO18)</f>
        <v>11.547005383792513</v>
      </c>
      <c r="DT18" s="6">
        <f>QUARTILE(D18:DO18,1)</f>
        <v>30</v>
      </c>
      <c r="DU18" s="6">
        <f>QUARTILE(D18:DO18,3)</f>
        <v>40</v>
      </c>
      <c r="DV18" s="10">
        <f>COUNT(D18:DO18)</f>
        <v>3</v>
      </c>
    </row>
    <row r="19" spans="2:126" ht="12.75">
      <c r="B19" s="2" t="s">
        <v>51</v>
      </c>
      <c r="C19" s="2" t="s">
        <v>29</v>
      </c>
      <c r="I19" s="44"/>
      <c r="AC19" s="2">
        <v>300</v>
      </c>
      <c r="AD19" s="2">
        <v>500</v>
      </c>
      <c r="AE19" s="44"/>
      <c r="DP19" s="4">
        <f>AVERAGE(D19:DO19)</f>
        <v>400</v>
      </c>
      <c r="DQ19" s="1">
        <f>MAX(D19:DO19)</f>
        <v>500</v>
      </c>
      <c r="DR19" s="1">
        <f>MIN(D19:DO19)</f>
        <v>300</v>
      </c>
      <c r="DS19" s="6">
        <f>STDEV(E19:DO19)</f>
        <v>141.4213562373095</v>
      </c>
      <c r="DT19" s="6">
        <f>QUARTILE(D19:DO19,1)</f>
        <v>350</v>
      </c>
      <c r="DU19" s="6">
        <f>QUARTILE(D19:DO19,3)</f>
        <v>450</v>
      </c>
      <c r="DV19" s="10">
        <f>COUNT(D19:DO19)</f>
        <v>2</v>
      </c>
    </row>
    <row r="20" spans="2:126" ht="12.75">
      <c r="B20" s="2" t="s">
        <v>83</v>
      </c>
      <c r="C20" s="2" t="s">
        <v>29</v>
      </c>
      <c r="I20" s="44"/>
      <c r="Y20" s="2">
        <v>90.3</v>
      </c>
      <c r="AE20" s="44"/>
      <c r="AF20" s="37">
        <v>31.84</v>
      </c>
      <c r="DP20" s="4">
        <f>AVERAGE(D20:DO20)</f>
        <v>61.07</v>
      </c>
      <c r="DQ20" s="1">
        <f>MAX(D20:DO20)</f>
        <v>90.3</v>
      </c>
      <c r="DR20" s="1">
        <f>MIN(D20:DO20)</f>
        <v>31.84</v>
      </c>
      <c r="DS20" s="6">
        <f>STDEV(E20:DO20)</f>
        <v>41.337462428165566</v>
      </c>
      <c r="DT20" s="6">
        <f>QUARTILE(D20:DO20,1)</f>
        <v>46.455</v>
      </c>
      <c r="DU20" s="6">
        <f>QUARTILE(D20:DO20,3)</f>
        <v>75.685</v>
      </c>
      <c r="DV20" s="10">
        <f>COUNT(D20:DO20)</f>
        <v>2</v>
      </c>
    </row>
    <row r="21" spans="2:126" ht="12.75">
      <c r="B21" s="2" t="s">
        <v>20</v>
      </c>
      <c r="C21" s="2" t="s">
        <v>9</v>
      </c>
      <c r="I21" s="44"/>
      <c r="AE21" s="44"/>
      <c r="AL21" s="2">
        <v>45</v>
      </c>
      <c r="DP21" s="4">
        <f>AVERAGE(D21:DO21)</f>
        <v>45</v>
      </c>
      <c r="DQ21" s="1">
        <f>MAX(D21:DO21)</f>
        <v>45</v>
      </c>
      <c r="DR21" s="1">
        <f>MIN(D21:DO21)</f>
        <v>45</v>
      </c>
      <c r="DS21" s="6" t="e">
        <f>STDEV(E21:DO21)</f>
        <v>#DIV/0!</v>
      </c>
      <c r="DT21" s="6">
        <f>QUARTILE(D21:DO21,1)</f>
        <v>45</v>
      </c>
      <c r="DU21" s="6">
        <f>QUARTILE(D21:DO21,3)</f>
        <v>45</v>
      </c>
      <c r="DV21" s="10">
        <f>COUNT(D21:DO21)</f>
        <v>1</v>
      </c>
    </row>
    <row r="22" spans="2:126" ht="12.75">
      <c r="B22" s="2" t="s">
        <v>44</v>
      </c>
      <c r="C22" s="2" t="s">
        <v>30</v>
      </c>
      <c r="I22" s="44"/>
      <c r="AE22" s="44"/>
      <c r="AO22" s="14">
        <v>100</v>
      </c>
      <c r="DP22" s="4">
        <f>AVERAGE(D22:DO22)</f>
        <v>100</v>
      </c>
      <c r="DQ22" s="1">
        <f>MAX(D22:DO22)</f>
        <v>100</v>
      </c>
      <c r="DR22" s="1">
        <f>MIN(D22:DO22)</f>
        <v>100</v>
      </c>
      <c r="DS22" s="6" t="e">
        <f>STDEV(E22:DO22)</f>
        <v>#DIV/0!</v>
      </c>
      <c r="DT22" s="6">
        <f>QUARTILE(D22:DO22,1)</f>
        <v>100</v>
      </c>
      <c r="DU22" s="6">
        <f>QUARTILE(D22:DO22,3)</f>
        <v>100</v>
      </c>
      <c r="DV22" s="10">
        <f>COUNT(D22:DO22)</f>
        <v>1</v>
      </c>
    </row>
    <row r="23" spans="2:126" ht="12.75">
      <c r="B23" s="2" t="s">
        <v>32</v>
      </c>
      <c r="C23" s="2" t="s">
        <v>29</v>
      </c>
      <c r="I23" s="44"/>
      <c r="Y23" s="2">
        <v>225</v>
      </c>
      <c r="AE23" s="44"/>
      <c r="DP23" s="4">
        <f>AVERAGE(D23:DO23)</f>
        <v>225</v>
      </c>
      <c r="DQ23" s="1">
        <f>MAX(D23:DO23)</f>
        <v>225</v>
      </c>
      <c r="DR23" s="1">
        <f>MIN(D23:DO23)</f>
        <v>225</v>
      </c>
      <c r="DS23" s="6" t="e">
        <f>STDEV(E23:DO23)</f>
        <v>#DIV/0!</v>
      </c>
      <c r="DT23" s="6">
        <f>QUARTILE(D23:DO23,1)</f>
        <v>225</v>
      </c>
      <c r="DU23" s="6">
        <f>QUARTILE(D23:DO23,3)</f>
        <v>225</v>
      </c>
      <c r="DV23" s="10">
        <f>COUNT(D23:DO23)</f>
        <v>1</v>
      </c>
    </row>
    <row r="24" spans="2:126" ht="15" customHeight="1">
      <c r="B24" s="103" t="s">
        <v>346</v>
      </c>
      <c r="I24" s="44"/>
      <c r="AE24" s="44"/>
      <c r="DS24" s="6"/>
      <c r="DT24" s="6"/>
      <c r="DU24" s="6"/>
      <c r="DV24" s="10"/>
    </row>
    <row r="25" spans="2:126" s="3" customFormat="1" ht="12.75">
      <c r="B25" s="4" t="s">
        <v>95</v>
      </c>
      <c r="H25" s="41"/>
      <c r="I25" s="41"/>
      <c r="P25" s="41"/>
      <c r="AE25" s="41"/>
      <c r="AF25" s="41"/>
      <c r="AO25" s="17"/>
      <c r="CM25" s="41"/>
      <c r="CN25" s="41"/>
      <c r="CO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P25" s="4"/>
      <c r="DQ25" s="4"/>
      <c r="DR25" s="4"/>
      <c r="DS25" s="4"/>
      <c r="DT25" s="9"/>
      <c r="DU25" s="9"/>
      <c r="DV25" s="9"/>
    </row>
    <row r="26" spans="2:126" ht="12.75">
      <c r="B26" s="2" t="s">
        <v>45</v>
      </c>
      <c r="C26" s="2" t="s">
        <v>30</v>
      </c>
      <c r="I26" s="44"/>
      <c r="AE26" s="44"/>
      <c r="AO26" s="14">
        <v>300</v>
      </c>
      <c r="DP26" s="4">
        <f>AVERAGE(D26:DO26)</f>
        <v>300</v>
      </c>
      <c r="DQ26" s="1">
        <f>MAX(D26:DO26)</f>
        <v>300</v>
      </c>
      <c r="DR26" s="1">
        <f>MIN(D26:DO26)</f>
        <v>300</v>
      </c>
      <c r="DS26" s="6" t="e">
        <f>STDEV(E26:DO26)</f>
        <v>#DIV/0!</v>
      </c>
      <c r="DT26" s="6">
        <f>QUARTILE(D26:DO26,1)</f>
        <v>300</v>
      </c>
      <c r="DU26" s="6">
        <f>QUARTILE(D26:DO26,3)</f>
        <v>300</v>
      </c>
      <c r="DV26" s="10">
        <f>COUNT(D26:DO26)</f>
        <v>1</v>
      </c>
    </row>
    <row r="27" spans="2:126" ht="12.75">
      <c r="B27" s="2" t="s">
        <v>46</v>
      </c>
      <c r="C27" s="2" t="s">
        <v>3</v>
      </c>
      <c r="I27" s="44"/>
      <c r="AE27" s="44"/>
      <c r="AF27" s="37">
        <v>55.8</v>
      </c>
      <c r="AP27" s="2">
        <v>27</v>
      </c>
      <c r="AR27" s="2">
        <v>80</v>
      </c>
      <c r="DP27" s="4">
        <f>AVERAGE(D27:DO27)</f>
        <v>54.26666666666667</v>
      </c>
      <c r="DQ27" s="1">
        <f>MAX(D27:DO27)</f>
        <v>80</v>
      </c>
      <c r="DR27" s="1">
        <f>MIN(D27:DO27)</f>
        <v>27</v>
      </c>
      <c r="DS27" s="6">
        <f>STDEV(E27:DO27)</f>
        <v>26.53324958110733</v>
      </c>
      <c r="DT27" s="6">
        <f>QUARTILE(D27:DO27,1)</f>
        <v>41.4</v>
      </c>
      <c r="DU27" s="6">
        <f>QUARTILE(D27:DO27,3)</f>
        <v>67.9</v>
      </c>
      <c r="DV27" s="10">
        <f>COUNT(D27:DO27)</f>
        <v>3</v>
      </c>
    </row>
    <row r="28" spans="2:126" ht="12.75">
      <c r="B28" s="2" t="s">
        <v>93</v>
      </c>
      <c r="C28" s="2" t="s">
        <v>29</v>
      </c>
      <c r="D28" s="2">
        <v>5.76</v>
      </c>
      <c r="I28" s="44"/>
      <c r="AE28" s="44"/>
      <c r="BJ28" s="2">
        <v>23</v>
      </c>
      <c r="DP28" s="4">
        <f>AVERAGE(D28:DO28)</f>
        <v>14.379999999999999</v>
      </c>
      <c r="DQ28" s="1">
        <f>MAX(D28:DO28)</f>
        <v>23</v>
      </c>
      <c r="DR28" s="1">
        <f>MIN(D28:DO28)</f>
        <v>5.76</v>
      </c>
      <c r="DS28" s="6" t="e">
        <f>STDEV(E28:DO28)</f>
        <v>#DIV/0!</v>
      </c>
      <c r="DT28" s="6">
        <f>QUARTILE(D28:DO28,1)</f>
        <v>10.07</v>
      </c>
      <c r="DU28" s="6">
        <f>QUARTILE(D28:DO28,3)</f>
        <v>18.69</v>
      </c>
      <c r="DV28" s="10">
        <f>COUNT(D28:DO28)</f>
        <v>2</v>
      </c>
    </row>
    <row r="29" spans="2:126" ht="12.75">
      <c r="B29" s="2" t="s">
        <v>94</v>
      </c>
      <c r="C29" s="2" t="s">
        <v>9</v>
      </c>
      <c r="I29" s="44"/>
      <c r="AE29" s="44"/>
      <c r="BJ29" s="2">
        <v>6</v>
      </c>
      <c r="DP29" s="4">
        <f>AVERAGE(D29:DO29)</f>
        <v>6</v>
      </c>
      <c r="DQ29" s="1">
        <f>MAX(D29:DO29)</f>
        <v>6</v>
      </c>
      <c r="DR29" s="1">
        <f>MIN(D29:DO29)</f>
        <v>6</v>
      </c>
      <c r="DS29" s="6" t="e">
        <f>STDEV(E29:DO29)</f>
        <v>#DIV/0!</v>
      </c>
      <c r="DT29" s="6">
        <f>QUARTILE(D29:DO29,1)</f>
        <v>6</v>
      </c>
      <c r="DU29" s="6">
        <f>QUARTILE(D29:DO29,3)</f>
        <v>6</v>
      </c>
      <c r="DV29" s="10">
        <f>COUNT(D29:DO29)</f>
        <v>1</v>
      </c>
    </row>
    <row r="30" spans="2:126" ht="12.75">
      <c r="B30" s="2" t="s">
        <v>101</v>
      </c>
      <c r="C30" s="2" t="s">
        <v>9</v>
      </c>
      <c r="I30" s="44"/>
      <c r="AE30" s="44"/>
      <c r="AF30" s="37">
        <v>30</v>
      </c>
      <c r="DP30" s="4">
        <f>AVERAGE(D30:DO30)</f>
        <v>30</v>
      </c>
      <c r="DQ30" s="1">
        <f>MAX(D30:DO30)</f>
        <v>30</v>
      </c>
      <c r="DR30" s="1">
        <f>MIN(D30:DO30)</f>
        <v>30</v>
      </c>
      <c r="DS30" s="6" t="e">
        <f>STDEV(E30:DO30)</f>
        <v>#DIV/0!</v>
      </c>
      <c r="DT30" s="6">
        <f>QUARTILE(D30:DO30,1)</f>
        <v>30</v>
      </c>
      <c r="DU30" s="6">
        <f>QUARTILE(D30:DO30,3)</f>
        <v>30</v>
      </c>
      <c r="DV30" s="10">
        <f>COUNT(D30:DO30)</f>
        <v>1</v>
      </c>
    </row>
    <row r="31" spans="2:126" ht="12.75">
      <c r="B31" s="2" t="s">
        <v>165</v>
      </c>
      <c r="C31" s="2" t="s">
        <v>89</v>
      </c>
      <c r="I31" s="44"/>
      <c r="AE31" s="44"/>
      <c r="BJ31" s="2">
        <v>38000</v>
      </c>
      <c r="BK31" s="2">
        <v>40000</v>
      </c>
      <c r="DP31" s="4">
        <f>AVERAGE(D31:DO31)</f>
        <v>39000</v>
      </c>
      <c r="DQ31" s="1">
        <f>MAX(D31:DO31)</f>
        <v>40000</v>
      </c>
      <c r="DR31" s="1">
        <f>MIN(D31:DO31)</f>
        <v>38000</v>
      </c>
      <c r="DS31" s="6">
        <f>STDEV(E31:DO31)</f>
        <v>1414.213562373095</v>
      </c>
      <c r="DT31" s="6">
        <f>QUARTILE(D31:DO31,1)</f>
        <v>38500</v>
      </c>
      <c r="DU31" s="6">
        <f>QUARTILE(D31:DO31,3)</f>
        <v>39500</v>
      </c>
      <c r="DV31" s="10">
        <f>COUNT(D31:DO31)</f>
        <v>2</v>
      </c>
    </row>
    <row r="32" spans="2:126" ht="12.75">
      <c r="B32" s="2" t="s">
        <v>368</v>
      </c>
      <c r="I32" s="44"/>
      <c r="AE32" s="44"/>
      <c r="CZ32" s="38">
        <v>8651</v>
      </c>
      <c r="DS32" s="6"/>
      <c r="DT32" s="6"/>
      <c r="DU32" s="6"/>
      <c r="DV32" s="10"/>
    </row>
    <row r="33" spans="2:126" s="4" customFormat="1" ht="12.75">
      <c r="B33" s="4" t="s">
        <v>14</v>
      </c>
      <c r="H33" s="39"/>
      <c r="I33" s="39"/>
      <c r="P33" s="39"/>
      <c r="AE33" s="39"/>
      <c r="AF33" s="39"/>
      <c r="AO33" s="15"/>
      <c r="CM33" s="39"/>
      <c r="CN33" s="39"/>
      <c r="CO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T33" s="9"/>
      <c r="DU33" s="9"/>
      <c r="DV33" s="9"/>
    </row>
    <row r="34" spans="2:126" ht="12.75">
      <c r="B34" s="2" t="s">
        <v>102</v>
      </c>
      <c r="C34" s="2" t="s">
        <v>5</v>
      </c>
      <c r="D34" s="2">
        <v>50</v>
      </c>
      <c r="I34" s="44"/>
      <c r="AE34" s="44"/>
      <c r="AN34" s="2">
        <v>8</v>
      </c>
      <c r="AV34" s="2">
        <f>250/10</f>
        <v>25</v>
      </c>
      <c r="DP34" s="4">
        <f>AVERAGE(D34:DO34)</f>
        <v>27.666666666666668</v>
      </c>
      <c r="DQ34" s="1">
        <f>MAX(D34:DO34)</f>
        <v>50</v>
      </c>
      <c r="DR34" s="1">
        <f>MIN(D34:DO34)</f>
        <v>8</v>
      </c>
      <c r="DS34" s="6">
        <f>STDEV(E34:DO34)</f>
        <v>12.020815280171307</v>
      </c>
      <c r="DT34" s="6">
        <f>QUARTILE(D34:DO34,1)</f>
        <v>16.5</v>
      </c>
      <c r="DU34" s="6">
        <f>QUARTILE(D34:DO34,3)</f>
        <v>37.5</v>
      </c>
      <c r="DV34" s="10">
        <f>COUNT(D34:DO34)</f>
        <v>3</v>
      </c>
    </row>
    <row r="35" spans="2:126" ht="12.75">
      <c r="B35" s="2" t="s">
        <v>11</v>
      </c>
      <c r="C35" s="2" t="s">
        <v>5</v>
      </c>
      <c r="D35" s="2">
        <v>47.5</v>
      </c>
      <c r="I35" s="44"/>
      <c r="AE35" s="44"/>
      <c r="DP35" s="4">
        <f>AVERAGE(D35:DO35)</f>
        <v>47.5</v>
      </c>
      <c r="DQ35" s="1">
        <f>MAX(D35:DO35)</f>
        <v>47.5</v>
      </c>
      <c r="DR35" s="1">
        <f>MIN(D35:DO35)</f>
        <v>47.5</v>
      </c>
      <c r="DS35" s="6" t="e">
        <f>STDEV(E35:DO35)</f>
        <v>#DIV/0!</v>
      </c>
      <c r="DT35" s="6">
        <f>QUARTILE(D35:DO35,1)</f>
        <v>47.5</v>
      </c>
      <c r="DU35" s="6">
        <f>QUARTILE(D35:DO35,3)</f>
        <v>47.5</v>
      </c>
      <c r="DV35" s="10">
        <f>COUNT(D35:DO35)</f>
        <v>1</v>
      </c>
    </row>
    <row r="36" spans="2:126" ht="12.75">
      <c r="B36" s="2" t="s">
        <v>12</v>
      </c>
      <c r="C36" s="2" t="s">
        <v>5</v>
      </c>
      <c r="D36" s="2">
        <v>45</v>
      </c>
      <c r="I36" s="44"/>
      <c r="AE36" s="44"/>
      <c r="DP36" s="4">
        <f>AVERAGE(D36:DO36)</f>
        <v>45</v>
      </c>
      <c r="DQ36" s="1">
        <f>MAX(D36:DO36)</f>
        <v>45</v>
      </c>
      <c r="DR36" s="1">
        <f>MIN(D36:DO36)</f>
        <v>45</v>
      </c>
      <c r="DS36" s="6" t="e">
        <f>STDEV(E36:DO36)</f>
        <v>#DIV/0!</v>
      </c>
      <c r="DT36" s="6">
        <f>QUARTILE(D36:DO36,1)</f>
        <v>45</v>
      </c>
      <c r="DU36" s="6">
        <f>QUARTILE(D36:DO36,3)</f>
        <v>45</v>
      </c>
      <c r="DV36" s="10">
        <f>COUNT(D36:DO36)</f>
        <v>1</v>
      </c>
    </row>
    <row r="37" spans="2:126" ht="12.75">
      <c r="B37" s="2" t="s">
        <v>50</v>
      </c>
      <c r="C37" s="2" t="s">
        <v>84</v>
      </c>
      <c r="D37" s="2" t="s">
        <v>6</v>
      </c>
      <c r="I37" s="44"/>
      <c r="AE37" s="44"/>
      <c r="AP37" s="2">
        <v>600</v>
      </c>
      <c r="DP37" s="4">
        <f>AVERAGE(D37:DO37)</f>
        <v>600</v>
      </c>
      <c r="DQ37" s="1">
        <f>MAX(D37:DO37)</f>
        <v>600</v>
      </c>
      <c r="DR37" s="1">
        <f>MIN(D37:DO37)</f>
        <v>600</v>
      </c>
      <c r="DS37" s="6" t="e">
        <f>STDEV(E37:DO37)</f>
        <v>#DIV/0!</v>
      </c>
      <c r="DT37" s="6">
        <f>QUARTILE(D37:DO37,1)</f>
        <v>600</v>
      </c>
      <c r="DU37" s="6">
        <f>QUARTILE(D37:DO37,3)</f>
        <v>600</v>
      </c>
      <c r="DV37" s="10">
        <f>COUNT(D37:DO37)</f>
        <v>1</v>
      </c>
    </row>
    <row r="38" spans="9:126" ht="12.75">
      <c r="I38" s="44"/>
      <c r="AE38" s="44"/>
      <c r="DS38" s="6"/>
      <c r="DT38" s="6"/>
      <c r="DU38" s="6"/>
      <c r="DV38" s="10"/>
    </row>
    <row r="39" spans="2:126" s="3" customFormat="1" ht="12.75">
      <c r="B39" s="4" t="s">
        <v>15</v>
      </c>
      <c r="H39" s="41"/>
      <c r="I39" s="41"/>
      <c r="P39" s="41"/>
      <c r="AE39" s="41"/>
      <c r="AF39" s="41"/>
      <c r="AO39" s="17"/>
      <c r="CM39" s="41"/>
      <c r="CN39" s="41"/>
      <c r="CO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P39" s="4"/>
      <c r="DQ39" s="4"/>
      <c r="DR39" s="4"/>
      <c r="DS39" s="4"/>
      <c r="DT39" s="9"/>
      <c r="DU39" s="9"/>
      <c r="DV39" s="9"/>
    </row>
    <row r="40" spans="2:126" s="5" customFormat="1" ht="12.75">
      <c r="B40" s="5" t="s">
        <v>254</v>
      </c>
      <c r="C40" s="5" t="s">
        <v>9</v>
      </c>
      <c r="H40" s="42"/>
      <c r="I40" s="42"/>
      <c r="P40" s="42"/>
      <c r="AE40" s="42"/>
      <c r="AF40" s="42"/>
      <c r="AO40" s="18"/>
      <c r="AP40" s="5">
        <v>9</v>
      </c>
      <c r="AQ40" s="5">
        <v>6.5</v>
      </c>
      <c r="BI40" s="5">
        <v>5.7</v>
      </c>
      <c r="CM40" s="42"/>
      <c r="CN40" s="42"/>
      <c r="CO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P40" s="4">
        <f>AVERAGE(D40:DO40)</f>
        <v>7.066666666666666</v>
      </c>
      <c r="DQ40" s="1">
        <f>MAX(D40:DO40)</f>
        <v>9</v>
      </c>
      <c r="DR40" s="1">
        <f>MIN(D40:DO40)</f>
        <v>5.7</v>
      </c>
      <c r="DS40" s="6">
        <f>STDEV(E40:DO40)</f>
        <v>1.7214335111567156</v>
      </c>
      <c r="DT40" s="6">
        <f>QUARTILE(D40:DO40,1)</f>
        <v>6.1</v>
      </c>
      <c r="DU40" s="6">
        <f>QUARTILE(D40:DO40,3)</f>
        <v>7.75</v>
      </c>
      <c r="DV40" s="10">
        <f>COUNT(D40:DO40)</f>
        <v>3</v>
      </c>
    </row>
    <row r="41" spans="2:126" s="5" customFormat="1" ht="12.75">
      <c r="B41" s="5" t="s">
        <v>81</v>
      </c>
      <c r="C41" s="5" t="s">
        <v>9</v>
      </c>
      <c r="H41" s="42"/>
      <c r="I41" s="42"/>
      <c r="P41" s="42"/>
      <c r="Y41" s="5">
        <f>39/29.5</f>
        <v>1.3220338983050848</v>
      </c>
      <c r="AE41" s="42"/>
      <c r="AF41" s="42"/>
      <c r="AO41" s="18"/>
      <c r="CM41" s="42"/>
      <c r="CN41" s="42"/>
      <c r="CO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P41" s="4">
        <f>AVERAGE(D41:DO41)</f>
        <v>1.3220338983050848</v>
      </c>
      <c r="DQ41" s="1">
        <f>MAX(D41:DO41)</f>
        <v>1.3220338983050848</v>
      </c>
      <c r="DR41" s="1">
        <f>MIN(D41:DO41)</f>
        <v>1.3220338983050848</v>
      </c>
      <c r="DS41" s="6" t="e">
        <f>STDEV(E41:DO41)</f>
        <v>#DIV/0!</v>
      </c>
      <c r="DT41" s="6">
        <f>QUARTILE(D41:DO41,1)</f>
        <v>1.3220338983050848</v>
      </c>
      <c r="DU41" s="6">
        <f>QUARTILE(D41:DO41,3)</f>
        <v>1.3220338983050848</v>
      </c>
      <c r="DV41" s="10">
        <f>COUNT(D41:DO41)</f>
        <v>1</v>
      </c>
    </row>
    <row r="42" spans="2:126" ht="12.75">
      <c r="B42" s="2" t="s">
        <v>204</v>
      </c>
      <c r="C42" s="2" t="s">
        <v>9</v>
      </c>
      <c r="D42" s="2">
        <v>2</v>
      </c>
      <c r="I42" s="44">
        <v>6</v>
      </c>
      <c r="K42" s="2">
        <v>4.18</v>
      </c>
      <c r="AC42" s="2">
        <v>4</v>
      </c>
      <c r="AD42" s="2">
        <v>10</v>
      </c>
      <c r="AE42" s="44">
        <v>6.5</v>
      </c>
      <c r="AH42" s="2">
        <v>2.66</v>
      </c>
      <c r="AO42" s="14">
        <v>11</v>
      </c>
      <c r="AP42" s="2">
        <v>4.6</v>
      </c>
      <c r="AQ42" s="2">
        <v>5</v>
      </c>
      <c r="BI42" s="2">
        <v>3</v>
      </c>
      <c r="BJ42" s="2">
        <v>2</v>
      </c>
      <c r="BK42" s="2">
        <v>11</v>
      </c>
      <c r="DP42" s="4">
        <f>AVERAGE(D42:DO42)</f>
        <v>5.533846153846154</v>
      </c>
      <c r="DQ42" s="1">
        <f>MAX(D42:DO42)</f>
        <v>11</v>
      </c>
      <c r="DR42" s="1">
        <f>MIN(D42:DO42)</f>
        <v>2</v>
      </c>
      <c r="DS42" s="6">
        <f>STDEV(E42:DO42)</f>
        <v>3.1955134267604106</v>
      </c>
      <c r="DT42" s="6">
        <f>QUARTILE(D42:DO42,1)</f>
        <v>3</v>
      </c>
      <c r="DU42" s="6">
        <f>QUARTILE(D42:DO42,3)</f>
        <v>6.5</v>
      </c>
      <c r="DV42" s="10">
        <f>COUNT(D42:DO42)</f>
        <v>13</v>
      </c>
    </row>
    <row r="43" spans="2:126" ht="12.75">
      <c r="B43" s="2" t="s">
        <v>100</v>
      </c>
      <c r="C43" s="2" t="s">
        <v>8</v>
      </c>
      <c r="I43" s="44"/>
      <c r="AE43" s="44"/>
      <c r="AH43" s="2">
        <v>0.21</v>
      </c>
      <c r="AP43" s="2">
        <v>2</v>
      </c>
      <c r="DP43" s="4">
        <f>AVERAGE(D43:DO43)</f>
        <v>1.105</v>
      </c>
      <c r="DQ43" s="1">
        <f>MAX(D43:DO43)</f>
        <v>2</v>
      </c>
      <c r="DR43" s="1">
        <f>MIN(D43:DO43)</f>
        <v>0.21</v>
      </c>
      <c r="DS43" s="6">
        <f>STDEV(E43:DO43)</f>
        <v>1.2657211383239202</v>
      </c>
      <c r="DT43" s="6">
        <f>QUARTILE(D43:DO43,1)</f>
        <v>0.6575</v>
      </c>
      <c r="DU43" s="6">
        <f>QUARTILE(D43:DO43,3)</f>
        <v>1.5525</v>
      </c>
      <c r="DV43" s="10">
        <f>COUNT(D43:DO43)</f>
        <v>2</v>
      </c>
    </row>
    <row r="44" spans="2:126" ht="12.75">
      <c r="B44" s="2" t="s">
        <v>7</v>
      </c>
      <c r="C44" s="2" t="s">
        <v>8</v>
      </c>
      <c r="D44" s="2">
        <v>1.5</v>
      </c>
      <c r="I44" s="44"/>
      <c r="AE44" s="44"/>
      <c r="DP44" s="4">
        <f>AVERAGE(D44:DO44)</f>
        <v>1.5</v>
      </c>
      <c r="DQ44" s="1">
        <f>MAX(D44:DO44)</f>
        <v>1.5</v>
      </c>
      <c r="DR44" s="1">
        <f>MIN(D44:DO44)</f>
        <v>1.5</v>
      </c>
      <c r="DS44" s="6" t="e">
        <f>STDEV(E44:DO44)</f>
        <v>#DIV/0!</v>
      </c>
      <c r="DT44" s="6">
        <f>QUARTILE(D44:DO44,1)</f>
        <v>1.5</v>
      </c>
      <c r="DU44" s="6">
        <f>QUARTILE(D44:DO44,3)</f>
        <v>1.5</v>
      </c>
      <c r="DV44" s="10">
        <f>COUNT(D44:DO44)</f>
        <v>1</v>
      </c>
    </row>
    <row r="45" spans="2:126" ht="12.75">
      <c r="B45" s="2" t="s">
        <v>99</v>
      </c>
      <c r="C45" s="2" t="s">
        <v>30</v>
      </c>
      <c r="I45" s="44"/>
      <c r="K45" s="2">
        <v>45</v>
      </c>
      <c r="Y45" s="2">
        <v>25.33</v>
      </c>
      <c r="AC45" s="2">
        <v>75</v>
      </c>
      <c r="AE45" s="44"/>
      <c r="AP45" s="2">
        <v>75</v>
      </c>
      <c r="DP45" s="4">
        <f>AVERAGE(D45:DO45)</f>
        <v>55.082499999999996</v>
      </c>
      <c r="DQ45" s="1">
        <f>MAX(D45:DO45)</f>
        <v>75</v>
      </c>
      <c r="DR45" s="1">
        <f>MIN(D45:DO45)</f>
        <v>25.33</v>
      </c>
      <c r="DS45" s="6">
        <f>STDEV(E45:DO45)</f>
        <v>24.360361758397595</v>
      </c>
      <c r="DT45" s="6">
        <f>QUARTILE(D45:DO45,1)</f>
        <v>40.082499999999996</v>
      </c>
      <c r="DU45" s="6">
        <f>QUARTILE(D45:DO45,3)</f>
        <v>75</v>
      </c>
      <c r="DV45" s="10">
        <f>COUNT(D45:DO45)</f>
        <v>4</v>
      </c>
    </row>
    <row r="46" spans="2:126" ht="12.75">
      <c r="B46" s="2" t="s">
        <v>216</v>
      </c>
      <c r="C46" s="2" t="s">
        <v>8</v>
      </c>
      <c r="I46" s="44">
        <v>2</v>
      </c>
      <c r="AC46" s="2">
        <v>1</v>
      </c>
      <c r="AD46" s="2">
        <v>3</v>
      </c>
      <c r="AE46" s="44">
        <v>1.5</v>
      </c>
      <c r="DP46" s="4">
        <f>AVERAGE(D46:DO46)</f>
        <v>1.875</v>
      </c>
      <c r="DQ46" s="1">
        <f>MAX(D46:DO46)</f>
        <v>3</v>
      </c>
      <c r="DR46" s="1">
        <f>MIN(D46:DO46)</f>
        <v>1</v>
      </c>
      <c r="DS46" s="6">
        <f>STDEV(E46:DO46)</f>
        <v>0.8539125638299665</v>
      </c>
      <c r="DT46" s="6">
        <f>QUARTILE(D46:DO46,1)</f>
        <v>1.375</v>
      </c>
      <c r="DU46" s="6">
        <f>QUARTILE(D46:DO46,3)</f>
        <v>2.25</v>
      </c>
      <c r="DV46" s="10">
        <f>COUNT(D46:DO46)</f>
        <v>4</v>
      </c>
    </row>
    <row r="47" spans="2:126" ht="12.75">
      <c r="B47" s="2" t="s">
        <v>278</v>
      </c>
      <c r="C47" s="2" t="s">
        <v>8</v>
      </c>
      <c r="I47" s="44">
        <v>1</v>
      </c>
      <c r="AE47" s="44">
        <v>0.5</v>
      </c>
      <c r="DP47" s="4">
        <f>AVERAGE(D47:DO47)</f>
        <v>0.75</v>
      </c>
      <c r="DQ47" s="1">
        <f>MAX(D47:DO47)</f>
        <v>1</v>
      </c>
      <c r="DR47" s="1">
        <f>MIN(D47:DO47)</f>
        <v>0.5</v>
      </c>
      <c r="DS47" s="6">
        <f>STDEV(E47:DO47)</f>
        <v>0.3535533905932738</v>
      </c>
      <c r="DT47" s="6">
        <f>QUARTILE(D47:DO47,1)</f>
        <v>0.625</v>
      </c>
      <c r="DU47" s="6">
        <f>QUARTILE(D47:DO47,3)</f>
        <v>0.875</v>
      </c>
      <c r="DV47" s="10">
        <f>COUNT(D47:DO47)</f>
        <v>2</v>
      </c>
    </row>
    <row r="48" spans="2:126" ht="12.75">
      <c r="B48" s="2" t="s">
        <v>255</v>
      </c>
      <c r="C48" s="2" t="s">
        <v>8</v>
      </c>
      <c r="I48" s="44"/>
      <c r="AC48" s="2">
        <v>0.5</v>
      </c>
      <c r="AD48" s="2">
        <v>2</v>
      </c>
      <c r="AE48" s="44"/>
      <c r="DP48" s="4">
        <f>AVERAGE(D48:DO48)</f>
        <v>1.25</v>
      </c>
      <c r="DQ48" s="1">
        <f>MAX(D48:DO48)</f>
        <v>2</v>
      </c>
      <c r="DR48" s="1">
        <f>MIN(D48:DO48)</f>
        <v>0.5</v>
      </c>
      <c r="DS48" s="6">
        <f>STDEV(E48:DO48)</f>
        <v>1.0606601717798212</v>
      </c>
      <c r="DT48" s="6">
        <f>QUARTILE(D48:DO48,1)</f>
        <v>0.875</v>
      </c>
      <c r="DU48" s="6">
        <f>QUARTILE(D48:DO48,3)</f>
        <v>1.625</v>
      </c>
      <c r="DV48" s="10">
        <f>COUNT(D48:DO48)</f>
        <v>2</v>
      </c>
    </row>
    <row r="49" spans="2:126" ht="12.75">
      <c r="B49" s="2" t="s">
        <v>322</v>
      </c>
      <c r="C49" s="2" t="s">
        <v>8</v>
      </c>
      <c r="I49" s="44"/>
      <c r="AE49" s="44">
        <v>1</v>
      </c>
      <c r="DP49" s="4">
        <f>AVERAGE(D49:DO49)</f>
        <v>1</v>
      </c>
      <c r="DQ49" s="1">
        <f>MAX(D49:DO49)</f>
        <v>1</v>
      </c>
      <c r="DR49" s="1">
        <f>MIN(D49:DO49)</f>
        <v>1</v>
      </c>
      <c r="DS49" s="6" t="e">
        <f>STDEV(E49:DO49)</f>
        <v>#DIV/0!</v>
      </c>
      <c r="DT49" s="6">
        <f>QUARTILE(D49:DO49,1)</f>
        <v>1</v>
      </c>
      <c r="DU49" s="6">
        <f>QUARTILE(D49:DO49,3)</f>
        <v>1</v>
      </c>
      <c r="DV49" s="10">
        <f>COUNT(D49:DO49)</f>
        <v>1</v>
      </c>
    </row>
    <row r="50" spans="2:126" ht="12.75">
      <c r="B50" s="2" t="s">
        <v>323</v>
      </c>
      <c r="C50" s="2" t="s">
        <v>30</v>
      </c>
      <c r="I50" s="44"/>
      <c r="Y50" s="2">
        <v>116.41</v>
      </c>
      <c r="AE50" s="44"/>
      <c r="AI50" s="2">
        <v>70.5</v>
      </c>
      <c r="AQ50" s="2">
        <v>75</v>
      </c>
      <c r="AT50" s="2">
        <v>80.4</v>
      </c>
      <c r="DP50" s="4">
        <f>AVERAGE(D50:DO50)</f>
        <v>85.57749999999999</v>
      </c>
      <c r="DQ50" s="1">
        <f>MAX(D50:DO50)</f>
        <v>116.41</v>
      </c>
      <c r="DR50" s="1">
        <f>MIN(D50:DO50)</f>
        <v>70.5</v>
      </c>
      <c r="DS50" s="6">
        <f>STDEV(E50:DO50)</f>
        <v>20.94965453175786</v>
      </c>
      <c r="DT50" s="6">
        <f>QUARTILE(D50:DO50,1)</f>
        <v>73.875</v>
      </c>
      <c r="DU50" s="6">
        <f>QUARTILE(D50:DO50,3)</f>
        <v>89.4025</v>
      </c>
      <c r="DV50" s="10">
        <f>COUNT(D50:DO50)</f>
        <v>4</v>
      </c>
    </row>
    <row r="51" spans="2:126" ht="12.75">
      <c r="B51" s="2" t="s">
        <v>258</v>
      </c>
      <c r="C51" s="2" t="s">
        <v>30</v>
      </c>
      <c r="I51" s="44"/>
      <c r="AC51" s="2">
        <v>40</v>
      </c>
      <c r="AD51" s="2">
        <v>60</v>
      </c>
      <c r="AE51" s="44"/>
      <c r="AO51" s="14">
        <v>46</v>
      </c>
      <c r="AP51" s="2">
        <v>65</v>
      </c>
      <c r="AQ51" s="2">
        <v>40</v>
      </c>
      <c r="AS51" s="2">
        <v>100</v>
      </c>
      <c r="BJ51" s="2">
        <v>90</v>
      </c>
      <c r="BK51" s="2">
        <v>120</v>
      </c>
      <c r="BL51" s="2">
        <v>46</v>
      </c>
      <c r="DP51" s="4">
        <f>AVERAGE(D51:DO51)</f>
        <v>67.44444444444444</v>
      </c>
      <c r="DQ51" s="1">
        <f>MAX(D51:DO51)</f>
        <v>120</v>
      </c>
      <c r="DR51" s="1">
        <f>MIN(D51:DO51)</f>
        <v>40</v>
      </c>
      <c r="DS51" s="6">
        <f>STDEV(E51:DO51)</f>
        <v>29.19379690581164</v>
      </c>
      <c r="DT51" s="6">
        <f>QUARTILE(D51:DO51,1)</f>
        <v>46</v>
      </c>
      <c r="DU51" s="6">
        <f>QUARTILE(D51:DO51,3)</f>
        <v>90</v>
      </c>
      <c r="DV51" s="10">
        <f>COUNT(D51:DO51)</f>
        <v>9</v>
      </c>
    </row>
    <row r="52" spans="2:126" ht="12.75">
      <c r="B52" s="2" t="s">
        <v>259</v>
      </c>
      <c r="C52" s="2" t="s">
        <v>250</v>
      </c>
      <c r="I52" s="44"/>
      <c r="AC52" s="2">
        <v>40</v>
      </c>
      <c r="AD52" s="2">
        <v>50</v>
      </c>
      <c r="AE52" s="44"/>
      <c r="DP52" s="4">
        <f>AVERAGE(D52:DO52)</f>
        <v>45</v>
      </c>
      <c r="DQ52" s="1">
        <f>MAX(D52:DO52)</f>
        <v>50</v>
      </c>
      <c r="DR52" s="1">
        <f>MIN(D52:DO52)</f>
        <v>40</v>
      </c>
      <c r="DS52" s="6">
        <f>STDEV(E52:DO52)</f>
        <v>7.0710678118654755</v>
      </c>
      <c r="DT52" s="6">
        <f>QUARTILE(D52:DO52,1)</f>
        <v>42.5</v>
      </c>
      <c r="DU52" s="6">
        <f>QUARTILE(D52:DO52,3)</f>
        <v>47.5</v>
      </c>
      <c r="DV52" s="10">
        <f>COUNT(D52:DO52)</f>
        <v>2</v>
      </c>
    </row>
    <row r="53" spans="2:126" ht="12.75">
      <c r="B53" s="2" t="s">
        <v>260</v>
      </c>
      <c r="C53" s="2" t="s">
        <v>250</v>
      </c>
      <c r="I53" s="44"/>
      <c r="AC53" s="2">
        <v>20</v>
      </c>
      <c r="AD53" s="2">
        <v>40</v>
      </c>
      <c r="AE53" s="44"/>
      <c r="DP53" s="4">
        <f>AVERAGE(D53:DO53)</f>
        <v>30</v>
      </c>
      <c r="DQ53" s="1">
        <f>MAX(D53:DO53)</f>
        <v>40</v>
      </c>
      <c r="DR53" s="1">
        <f>MIN(D53:DO53)</f>
        <v>20</v>
      </c>
      <c r="DS53" s="6">
        <f>STDEV(E53:DO53)</f>
        <v>14.142135623730951</v>
      </c>
      <c r="DT53" s="6">
        <f>QUARTILE(D53:DO53,1)</f>
        <v>25</v>
      </c>
      <c r="DU53" s="6">
        <f>QUARTILE(D53:DO53,3)</f>
        <v>35</v>
      </c>
      <c r="DV53" s="10">
        <f>COUNT(D53:DO53)</f>
        <v>2</v>
      </c>
    </row>
    <row r="54" spans="2:126" ht="12.75">
      <c r="B54" s="2" t="s">
        <v>256</v>
      </c>
      <c r="C54" s="2" t="s">
        <v>30</v>
      </c>
      <c r="I54" s="44"/>
      <c r="W54" s="2">
        <v>122.5</v>
      </c>
      <c r="AC54" s="2">
        <v>50</v>
      </c>
      <c r="AD54" s="2">
        <v>100</v>
      </c>
      <c r="AE54" s="44"/>
      <c r="AH54" s="2">
        <v>135</v>
      </c>
      <c r="AO54" s="14">
        <v>56.63</v>
      </c>
      <c r="AP54" s="2">
        <v>85</v>
      </c>
      <c r="AQ54" s="2">
        <v>60</v>
      </c>
      <c r="AS54" s="2">
        <v>100</v>
      </c>
      <c r="AU54" s="2">
        <v>170</v>
      </c>
      <c r="BG54" s="2">
        <v>193</v>
      </c>
      <c r="BI54" s="2">
        <v>60</v>
      </c>
      <c r="BJ54" s="2">
        <v>90</v>
      </c>
      <c r="BK54" s="2">
        <v>120</v>
      </c>
      <c r="BL54" s="2">
        <v>57</v>
      </c>
      <c r="DP54" s="4">
        <f>AVERAGE(D54:DO54)</f>
        <v>99.93785714285715</v>
      </c>
      <c r="DQ54" s="1">
        <f>MAX(D54:DO54)</f>
        <v>193</v>
      </c>
      <c r="DR54" s="1">
        <f>MIN(D54:DO54)</f>
        <v>50</v>
      </c>
      <c r="DS54" s="6">
        <f>STDEV(E54:DO54)</f>
        <v>44.2329087686065</v>
      </c>
      <c r="DT54" s="6">
        <f>QUARTILE(D54:DO54,1)</f>
        <v>60</v>
      </c>
      <c r="DU54" s="6">
        <f>QUARTILE(D54:DO54,3)</f>
        <v>121.875</v>
      </c>
      <c r="DV54" s="10">
        <f>COUNT(D54:DO54)</f>
        <v>14</v>
      </c>
    </row>
    <row r="55" spans="2:126" ht="12.75">
      <c r="B55" s="2" t="s">
        <v>257</v>
      </c>
      <c r="C55" s="2" t="s">
        <v>30</v>
      </c>
      <c r="I55" s="44"/>
      <c r="AC55" s="2">
        <v>50</v>
      </c>
      <c r="AD55" s="2">
        <v>100</v>
      </c>
      <c r="AE55" s="44"/>
      <c r="DP55" s="4">
        <f>AVERAGE(D55:DO55)</f>
        <v>75</v>
      </c>
      <c r="DQ55" s="1">
        <f>MAX(D55:DO55)</f>
        <v>100</v>
      </c>
      <c r="DR55" s="1">
        <f>MIN(D55:DO55)</f>
        <v>50</v>
      </c>
      <c r="DS55" s="6">
        <f>STDEV(E55:DO55)</f>
        <v>35.35533905932738</v>
      </c>
      <c r="DT55" s="6">
        <f>QUARTILE(D55:DO55,1)</f>
        <v>62.5</v>
      </c>
      <c r="DU55" s="6">
        <f>QUARTILE(D55:DO55,3)</f>
        <v>87.5</v>
      </c>
      <c r="DV55" s="10">
        <f>COUNT(D55:DO55)</f>
        <v>2</v>
      </c>
    </row>
    <row r="56" spans="2:126" ht="12.75">
      <c r="B56" s="2" t="s">
        <v>37</v>
      </c>
      <c r="C56" s="2" t="s">
        <v>29</v>
      </c>
      <c r="I56" s="44"/>
      <c r="AC56" s="2">
        <v>20</v>
      </c>
      <c r="AD56" s="2">
        <v>30</v>
      </c>
      <c r="AE56" s="44"/>
      <c r="AH56" s="2">
        <v>37.65</v>
      </c>
      <c r="AS56" s="2">
        <v>50</v>
      </c>
      <c r="DP56" s="4">
        <f>AVERAGE(D56:DO56)</f>
        <v>34.4125</v>
      </c>
      <c r="DQ56" s="1">
        <f>MAX(D56:DO56)</f>
        <v>50</v>
      </c>
      <c r="DR56" s="1">
        <f>MIN(D56:DO56)</f>
        <v>20</v>
      </c>
      <c r="DS56" s="6">
        <f>STDEV(E56:DO56)</f>
        <v>12.657565260875929</v>
      </c>
      <c r="DT56" s="6">
        <f>QUARTILE(D56:DO56,1)</f>
        <v>27.5</v>
      </c>
      <c r="DU56" s="6">
        <f>QUARTILE(D56:DO56,3)</f>
        <v>40.7375</v>
      </c>
      <c r="DV56" s="10">
        <f>COUNT(D56:DO56)</f>
        <v>4</v>
      </c>
    </row>
    <row r="57" spans="2:126" ht="12.75">
      <c r="B57" s="2" t="s">
        <v>251</v>
      </c>
      <c r="C57" s="2" t="s">
        <v>261</v>
      </c>
      <c r="I57" s="44"/>
      <c r="AC57" s="2">
        <v>250</v>
      </c>
      <c r="AD57" s="2">
        <v>400</v>
      </c>
      <c r="AE57" s="44"/>
      <c r="AH57" s="2">
        <v>325</v>
      </c>
      <c r="AM57" s="2">
        <v>800</v>
      </c>
      <c r="AP57" s="2">
        <v>220</v>
      </c>
      <c r="BJ57" s="2">
        <v>61</v>
      </c>
      <c r="DP57" s="4">
        <f>AVERAGE(D57:DO57)</f>
        <v>342.6666666666667</v>
      </c>
      <c r="DQ57" s="1">
        <f>MAX(D57:DO57)</f>
        <v>800</v>
      </c>
      <c r="DR57" s="1">
        <f>MIN(D57:DO57)</f>
        <v>61</v>
      </c>
      <c r="DS57" s="6">
        <f>STDEV(E57:DO57)</f>
        <v>251.28602560959627</v>
      </c>
      <c r="DT57" s="6">
        <f>QUARTILE(D57:DO57,1)</f>
        <v>227.5</v>
      </c>
      <c r="DU57" s="6">
        <f>QUARTILE(D57:DO57,3)</f>
        <v>381.25</v>
      </c>
      <c r="DV57" s="10">
        <f>COUNT(D57:DO57)</f>
        <v>6</v>
      </c>
    </row>
    <row r="58" spans="2:126" ht="12.75">
      <c r="B58" s="2" t="s">
        <v>262</v>
      </c>
      <c r="C58" s="2" t="s">
        <v>261</v>
      </c>
      <c r="I58" s="44"/>
      <c r="AC58" s="2">
        <v>700</v>
      </c>
      <c r="AD58" s="2">
        <v>900</v>
      </c>
      <c r="AE58" s="44"/>
      <c r="DP58" s="4">
        <f>AVERAGE(D58:DO58)</f>
        <v>800</v>
      </c>
      <c r="DQ58" s="1">
        <f>MAX(D58:DO58)</f>
        <v>900</v>
      </c>
      <c r="DR58" s="1">
        <f>MIN(D58:DO58)</f>
        <v>700</v>
      </c>
      <c r="DS58" s="6">
        <f>STDEV(E58:DO58)</f>
        <v>141.4213562373095</v>
      </c>
      <c r="DT58" s="6">
        <f>QUARTILE(D58:DO58,1)</f>
        <v>750</v>
      </c>
      <c r="DU58" s="6">
        <f>QUARTILE(D58:DO58,3)</f>
        <v>850</v>
      </c>
      <c r="DV58" s="10">
        <f>COUNT(D58:DO58)</f>
        <v>2</v>
      </c>
    </row>
    <row r="59" spans="2:126" ht="12.75">
      <c r="B59" s="2" t="s">
        <v>31</v>
      </c>
      <c r="C59" s="2" t="s">
        <v>9</v>
      </c>
      <c r="I59" s="44"/>
      <c r="AE59" s="44"/>
      <c r="BI59" s="2">
        <v>9</v>
      </c>
      <c r="BJ59" s="2">
        <v>28</v>
      </c>
      <c r="DP59" s="4">
        <f>AVERAGE(D59:DO59)</f>
        <v>18.5</v>
      </c>
      <c r="DQ59" s="1">
        <f>MAX(D59:DO59)</f>
        <v>28</v>
      </c>
      <c r="DR59" s="1">
        <f>MIN(D59:DO59)</f>
        <v>9</v>
      </c>
      <c r="DS59" s="6">
        <f>STDEV(E59:DO59)</f>
        <v>13.435028842544403</v>
      </c>
      <c r="DT59" s="6">
        <f>QUARTILE(D59:DO59,1)</f>
        <v>13.75</v>
      </c>
      <c r="DU59" s="6">
        <f>QUARTILE(D59:DO59,3)</f>
        <v>23.25</v>
      </c>
      <c r="DV59" s="10">
        <f>COUNT(D59:DO59)</f>
        <v>2</v>
      </c>
    </row>
    <row r="60" spans="2:126" ht="12.75">
      <c r="B60" s="2" t="s">
        <v>31</v>
      </c>
      <c r="C60" s="2" t="s">
        <v>8</v>
      </c>
      <c r="I60" s="44">
        <v>2.7</v>
      </c>
      <c r="J60" s="37">
        <v>1.91</v>
      </c>
      <c r="Y60" s="2">
        <v>1.187</v>
      </c>
      <c r="AC60" s="2">
        <v>3</v>
      </c>
      <c r="AD60" s="2">
        <v>6</v>
      </c>
      <c r="AE60" s="44"/>
      <c r="AI60" s="2">
        <v>1.06</v>
      </c>
      <c r="AQ60" s="2">
        <v>2.5</v>
      </c>
      <c r="DP60" s="4">
        <f>AVERAGE(D60:DO60)</f>
        <v>2.6224285714285713</v>
      </c>
      <c r="DQ60" s="1">
        <f>MAX(D60:DO60)</f>
        <v>6</v>
      </c>
      <c r="DR60" s="1">
        <f>MIN(D60:DO60)</f>
        <v>1.06</v>
      </c>
      <c r="DS60" s="6">
        <f>STDEV(E60:DO60)</f>
        <v>1.6623651681808527</v>
      </c>
      <c r="DT60" s="6">
        <f>QUARTILE(D60:DO60,1)</f>
        <v>1.5485</v>
      </c>
      <c r="DU60" s="6">
        <f>QUARTILE(D60:DO60,3)</f>
        <v>2.85</v>
      </c>
      <c r="DV60" s="10">
        <f>COUNT(D60:DO60)</f>
        <v>7</v>
      </c>
    </row>
    <row r="61" spans="2:126" ht="12.75">
      <c r="B61" s="2" t="s">
        <v>279</v>
      </c>
      <c r="C61" s="2" t="s">
        <v>8</v>
      </c>
      <c r="I61" s="44">
        <v>1</v>
      </c>
      <c r="AE61" s="44"/>
      <c r="DP61" s="4">
        <f>AVERAGE(D61:DO61)</f>
        <v>1</v>
      </c>
      <c r="DQ61" s="1">
        <f>MAX(D61:DO61)</f>
        <v>1</v>
      </c>
      <c r="DR61" s="1">
        <f>MIN(D61:DO61)</f>
        <v>1</v>
      </c>
      <c r="DS61" s="6" t="e">
        <f>STDEV(E61:DO61)</f>
        <v>#DIV/0!</v>
      </c>
      <c r="DT61" s="6">
        <f>QUARTILE(D61:DO61,1)</f>
        <v>1</v>
      </c>
      <c r="DU61" s="6">
        <f>QUARTILE(D61:DO61,3)</f>
        <v>1</v>
      </c>
      <c r="DV61" s="10">
        <f>COUNT(D61:DO61)</f>
        <v>1</v>
      </c>
    </row>
    <row r="62" spans="2:126" ht="12.75">
      <c r="B62" s="2" t="s">
        <v>220</v>
      </c>
      <c r="C62" s="2" t="s">
        <v>9</v>
      </c>
      <c r="I62" s="44">
        <v>0.9</v>
      </c>
      <c r="AC62" s="2">
        <v>1</v>
      </c>
      <c r="AD62" s="2">
        <v>3</v>
      </c>
      <c r="AE62" s="44">
        <v>0.3</v>
      </c>
      <c r="AO62" s="14">
        <v>2.26</v>
      </c>
      <c r="AP62" s="2">
        <v>1.8</v>
      </c>
      <c r="BI62" s="2">
        <v>4</v>
      </c>
      <c r="BJ62" s="2">
        <v>2</v>
      </c>
      <c r="DP62" s="4">
        <f>AVERAGE(D62:DO62)</f>
        <v>1.9075</v>
      </c>
      <c r="DQ62" s="1">
        <f>MAX(D62:DO62)</f>
        <v>4</v>
      </c>
      <c r="DR62" s="1">
        <f>MIN(D62:DO62)</f>
        <v>0.3</v>
      </c>
      <c r="DS62" s="6">
        <f>STDEV(E62:DO62)</f>
        <v>1.2035156833211607</v>
      </c>
      <c r="DT62" s="6">
        <f>QUARTILE(D62:DO62,1)</f>
        <v>0.975</v>
      </c>
      <c r="DU62" s="6">
        <f>QUARTILE(D62:DO62,3)</f>
        <v>2.445</v>
      </c>
      <c r="DV62" s="10">
        <f>COUNT(D62:DO62)</f>
        <v>8</v>
      </c>
    </row>
    <row r="63" spans="2:126" ht="12.75">
      <c r="B63" s="2" t="s">
        <v>280</v>
      </c>
      <c r="C63" s="2" t="s">
        <v>9</v>
      </c>
      <c r="I63" s="44">
        <v>0.5</v>
      </c>
      <c r="AE63" s="44">
        <v>0.15</v>
      </c>
      <c r="DP63" s="4">
        <f>AVERAGE(D63:DO63)</f>
        <v>0.325</v>
      </c>
      <c r="DQ63" s="1">
        <f>MAX(D63:DO63)</f>
        <v>0.5</v>
      </c>
      <c r="DR63" s="1">
        <f>MIN(D63:DO63)</f>
        <v>0.15</v>
      </c>
      <c r="DS63" s="6">
        <f>STDEV(E63:DO63)</f>
        <v>0.24748737341529164</v>
      </c>
      <c r="DT63" s="6">
        <f>QUARTILE(D63:DO63,1)</f>
        <v>0.2375</v>
      </c>
      <c r="DU63" s="6">
        <f>QUARTILE(D63:DO63,3)</f>
        <v>0.4125</v>
      </c>
      <c r="DV63" s="10">
        <f>COUNT(D63:DO63)</f>
        <v>2</v>
      </c>
    </row>
    <row r="64" spans="2:126" ht="15.75" customHeight="1">
      <c r="B64" s="2" t="s">
        <v>219</v>
      </c>
      <c r="C64" s="2" t="s">
        <v>8</v>
      </c>
      <c r="I64" s="44"/>
      <c r="AE64" s="44">
        <v>55</v>
      </c>
      <c r="DP64" s="4">
        <f>AVERAGE(D64:DO64)</f>
        <v>55</v>
      </c>
      <c r="DQ64" s="1">
        <f>MAX(D64:DO64)</f>
        <v>55</v>
      </c>
      <c r="DR64" s="1">
        <f>MIN(D64:DO64)</f>
        <v>55</v>
      </c>
      <c r="DS64" s="6" t="e">
        <f>STDEV(E64:DO64)</f>
        <v>#DIV/0!</v>
      </c>
      <c r="DT64" s="6">
        <f>QUARTILE(D64:DO64,1)</f>
        <v>55</v>
      </c>
      <c r="DU64" s="6">
        <f>QUARTILE(D64:DO64,3)</f>
        <v>55</v>
      </c>
      <c r="DV64" s="10">
        <f>COUNT(D64:DO64)</f>
        <v>1</v>
      </c>
    </row>
    <row r="65" spans="2:126" s="4" customFormat="1" ht="12.75">
      <c r="B65" s="4" t="s">
        <v>343</v>
      </c>
      <c r="H65" s="39"/>
      <c r="I65" s="39"/>
      <c r="P65" s="39"/>
      <c r="AE65" s="39"/>
      <c r="AF65" s="39"/>
      <c r="AO65" s="15"/>
      <c r="CM65" s="39"/>
      <c r="CN65" s="39"/>
      <c r="CO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T65" s="9"/>
      <c r="DU65" s="9"/>
      <c r="DV65" s="9"/>
    </row>
    <row r="66" spans="2:126" ht="12.75">
      <c r="B66" s="2" t="s">
        <v>217</v>
      </c>
      <c r="C66" s="2" t="s">
        <v>8</v>
      </c>
      <c r="I66" s="44">
        <v>3</v>
      </c>
      <c r="J66" s="37">
        <v>4.19</v>
      </c>
      <c r="AC66" s="2">
        <v>3</v>
      </c>
      <c r="AD66" s="2">
        <v>6</v>
      </c>
      <c r="AE66" s="44">
        <v>6</v>
      </c>
      <c r="AM66" s="2">
        <v>2</v>
      </c>
      <c r="AS66" s="2">
        <v>6</v>
      </c>
      <c r="BI66" s="2">
        <v>4.5</v>
      </c>
      <c r="DP66" s="4">
        <f>AVERAGE(D66:DO66)</f>
        <v>4.33625</v>
      </c>
      <c r="DQ66" s="1">
        <f>MAX(D66:DO66)</f>
        <v>6</v>
      </c>
      <c r="DR66" s="1">
        <f>MIN(D66:DO66)</f>
        <v>2</v>
      </c>
      <c r="DS66" s="6">
        <f>STDEV(E66:DO66)</f>
        <v>1.5757804188945337</v>
      </c>
      <c r="DT66" s="6">
        <f>QUARTILE(D66:DO66,1)</f>
        <v>3</v>
      </c>
      <c r="DU66" s="6">
        <f>QUARTILE(D66:DO66,3)</f>
        <v>6</v>
      </c>
      <c r="DV66" s="10">
        <f>COUNT(D66:DO66)</f>
        <v>8</v>
      </c>
    </row>
    <row r="67" spans="2:126" s="6" customFormat="1" ht="12.75">
      <c r="B67" s="5" t="s">
        <v>277</v>
      </c>
      <c r="C67" s="2" t="s">
        <v>8</v>
      </c>
      <c r="H67" s="40"/>
      <c r="I67" s="42">
        <v>1.5</v>
      </c>
      <c r="P67" s="40"/>
      <c r="AE67" s="40"/>
      <c r="AF67" s="40"/>
      <c r="AO67" s="45"/>
      <c r="CM67" s="40"/>
      <c r="CN67" s="40"/>
      <c r="CO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V67" s="10"/>
    </row>
    <row r="68" spans="2:126" ht="12.75">
      <c r="B68" s="2" t="s">
        <v>218</v>
      </c>
      <c r="C68" s="2" t="s">
        <v>8</v>
      </c>
      <c r="I68" s="44"/>
      <c r="Y68" s="2">
        <v>12</v>
      </c>
      <c r="AE68" s="44">
        <v>50</v>
      </c>
      <c r="AM68" s="2">
        <v>20</v>
      </c>
      <c r="BI68" s="2">
        <v>5.5</v>
      </c>
      <c r="BJ68" s="2">
        <v>10</v>
      </c>
      <c r="DP68" s="4">
        <f>AVERAGE(D68:DO68)</f>
        <v>19.5</v>
      </c>
      <c r="DQ68" s="1">
        <f>MAX(D68:DO68)</f>
        <v>50</v>
      </c>
      <c r="DR68" s="1">
        <f>MIN(D68:DO68)</f>
        <v>5.5</v>
      </c>
      <c r="DS68" s="6">
        <f>STDEV(E68:DO68)</f>
        <v>17.839562774911272</v>
      </c>
      <c r="DT68" s="6">
        <f>QUARTILE(D68:DO68,1)</f>
        <v>10</v>
      </c>
      <c r="DU68" s="6">
        <f>QUARTILE(D68:DO68,3)</f>
        <v>20</v>
      </c>
      <c r="DV68" s="10">
        <f>COUNT(D68:DO68)</f>
        <v>5</v>
      </c>
    </row>
    <row r="69" spans="2:126" ht="12.75">
      <c r="B69" s="2" t="s">
        <v>274</v>
      </c>
      <c r="C69" s="2" t="s">
        <v>8</v>
      </c>
      <c r="I69" s="44"/>
      <c r="AE69" s="44">
        <v>15</v>
      </c>
      <c r="DP69" s="4">
        <f>AVERAGE(D69:DO69)</f>
        <v>15</v>
      </c>
      <c r="DQ69" s="1">
        <f>MAX(D69:DO69)</f>
        <v>15</v>
      </c>
      <c r="DR69" s="1">
        <f>MIN(D69:DO69)</f>
        <v>15</v>
      </c>
      <c r="DS69" s="6" t="e">
        <f>STDEV(E69:DO69)</f>
        <v>#DIV/0!</v>
      </c>
      <c r="DT69" s="6">
        <f>QUARTILE(D69:DO69,1)</f>
        <v>15</v>
      </c>
      <c r="DU69" s="6">
        <f>QUARTILE(D69:DO69,3)</f>
        <v>15</v>
      </c>
      <c r="DV69" s="10">
        <f>COUNT(D69:DO69)</f>
        <v>1</v>
      </c>
    </row>
    <row r="70" spans="2:126" ht="12.75">
      <c r="B70" s="2" t="s">
        <v>276</v>
      </c>
      <c r="C70" s="2" t="s">
        <v>8</v>
      </c>
      <c r="I70" s="44">
        <v>4</v>
      </c>
      <c r="AC70" s="2">
        <v>20</v>
      </c>
      <c r="AD70" s="2">
        <v>50</v>
      </c>
      <c r="AE70" s="44"/>
      <c r="DP70" s="4">
        <f>AVERAGE(D70:DO70)</f>
        <v>24.666666666666668</v>
      </c>
      <c r="DQ70" s="1">
        <f>MAX(D70:DO70)</f>
        <v>50</v>
      </c>
      <c r="DR70" s="1">
        <f>MIN(D70:DO70)</f>
        <v>4</v>
      </c>
      <c r="DS70" s="6">
        <f>STDEV(E70:DO70)</f>
        <v>23.35237318418266</v>
      </c>
      <c r="DT70" s="6">
        <f>QUARTILE(D70:DO70,1)</f>
        <v>12</v>
      </c>
      <c r="DU70" s="6">
        <f>QUARTILE(D70:DO70,3)</f>
        <v>35</v>
      </c>
      <c r="DV70" s="10">
        <f>COUNT(D70:DO70)</f>
        <v>3</v>
      </c>
    </row>
    <row r="71" spans="2:126" ht="12.75">
      <c r="B71" s="2" t="s">
        <v>275</v>
      </c>
      <c r="C71" s="2" t="s">
        <v>8</v>
      </c>
      <c r="I71" s="44">
        <v>1.5</v>
      </c>
      <c r="AE71" s="44"/>
      <c r="DP71" s="4">
        <f>AVERAGE(D71:DO71)</f>
        <v>1.5</v>
      </c>
      <c r="DQ71" s="1">
        <f>MAX(D71:DO71)</f>
        <v>1.5</v>
      </c>
      <c r="DR71" s="1">
        <f>MIN(D71:DO71)</f>
        <v>1.5</v>
      </c>
      <c r="DS71" s="6" t="e">
        <f>STDEV(E71:DO71)</f>
        <v>#DIV/0!</v>
      </c>
      <c r="DT71" s="6">
        <f>QUARTILE(D71:DO71,1)</f>
        <v>1.5</v>
      </c>
      <c r="DU71" s="6">
        <f>QUARTILE(D71:DO71,3)</f>
        <v>1.5</v>
      </c>
      <c r="DV71" s="10">
        <f>COUNT(D71:DO71)</f>
        <v>1</v>
      </c>
    </row>
    <row r="72" spans="2:126" ht="12.75">
      <c r="B72" s="2" t="s">
        <v>60</v>
      </c>
      <c r="C72" s="2" t="s">
        <v>30</v>
      </c>
      <c r="I72" s="44"/>
      <c r="J72" s="37">
        <v>5.23</v>
      </c>
      <c r="AE72" s="44"/>
      <c r="AN72" s="2">
        <v>8</v>
      </c>
      <c r="BE72" s="2">
        <v>4.5</v>
      </c>
      <c r="BJ72" s="2">
        <v>8</v>
      </c>
      <c r="DP72" s="4">
        <f>AVERAGE(D72:DO72)</f>
        <v>6.4325</v>
      </c>
      <c r="DQ72" s="1">
        <f>MAX(D72:DO72)</f>
        <v>8</v>
      </c>
      <c r="DR72" s="1">
        <f>MIN(D72:DO72)</f>
        <v>4.5</v>
      </c>
      <c r="DS72" s="6">
        <f>STDEV(E72:DO72)</f>
        <v>1.8343641041697978</v>
      </c>
      <c r="DT72" s="6">
        <f>QUARTILE(D72:DO72,1)</f>
        <v>5.0475</v>
      </c>
      <c r="DU72" s="6">
        <f>QUARTILE(D72:DO72,3)</f>
        <v>8</v>
      </c>
      <c r="DV72" s="10">
        <f>COUNT(D72:DO72)</f>
        <v>4</v>
      </c>
    </row>
    <row r="73" spans="2:126" ht="12.75">
      <c r="B73" s="2" t="s">
        <v>221</v>
      </c>
      <c r="C73" s="2" t="s">
        <v>30</v>
      </c>
      <c r="D73" s="2">
        <f>6848/9000</f>
        <v>0.7608888888888888</v>
      </c>
      <c r="I73" s="44"/>
      <c r="AE73" s="44"/>
      <c r="AT73" s="2">
        <f>49673/20000</f>
        <v>2.48365</v>
      </c>
      <c r="AV73" s="2">
        <f>45092/10000</f>
        <v>4.5092</v>
      </c>
      <c r="AX73" s="2">
        <v>2.24</v>
      </c>
      <c r="CR73" s="38">
        <v>1.67</v>
      </c>
      <c r="DP73" s="4">
        <f>AVERAGE(D73:DO73)</f>
        <v>2.3327477777777776</v>
      </c>
      <c r="DQ73" s="1">
        <f>MAX(D73:DO73)</f>
        <v>4.5092</v>
      </c>
      <c r="DR73" s="1">
        <f>MIN(D73:DO73)</f>
        <v>0.7608888888888888</v>
      </c>
      <c r="DS73" s="6">
        <f>STDEV(E73:DO73)</f>
        <v>1.236913825060178</v>
      </c>
      <c r="DT73" s="6">
        <f>QUARTILE(D73:DO73,1)</f>
        <v>1.67</v>
      </c>
      <c r="DU73" s="6">
        <f>QUARTILE(D73:DO73,3)</f>
        <v>2.48365</v>
      </c>
      <c r="DV73" s="10">
        <f>COUNT(D73:DO73)</f>
        <v>5</v>
      </c>
    </row>
    <row r="74" spans="2:126" ht="12.75">
      <c r="B74" s="2" t="s">
        <v>270</v>
      </c>
      <c r="C74" s="2" t="s">
        <v>250</v>
      </c>
      <c r="I74" s="44">
        <v>1.25</v>
      </c>
      <c r="AE74" s="44"/>
      <c r="DP74" s="4">
        <f>AVERAGE(D74:DO74)</f>
        <v>1.25</v>
      </c>
      <c r="DQ74" s="1">
        <f>MAX(D74:DO74)</f>
        <v>1.25</v>
      </c>
      <c r="DR74" s="1">
        <f>MIN(D74:DO74)</f>
        <v>1.25</v>
      </c>
      <c r="DS74" s="6" t="e">
        <f>STDEV(E74:DO74)</f>
        <v>#DIV/0!</v>
      </c>
      <c r="DT74" s="6">
        <f>QUARTILE(D74:DO74,1)</f>
        <v>1.25</v>
      </c>
      <c r="DU74" s="6">
        <f>QUARTILE(D74:DO74,3)</f>
        <v>1.25</v>
      </c>
      <c r="DV74" s="10">
        <f>COUNT(D74:DO74)</f>
        <v>1</v>
      </c>
    </row>
    <row r="75" spans="2:126" ht="12.75">
      <c r="B75" s="103" t="s">
        <v>270</v>
      </c>
      <c r="C75" s="103" t="s">
        <v>331</v>
      </c>
      <c r="I75" s="44"/>
      <c r="AE75" s="44"/>
      <c r="CQ75" s="38">
        <v>2.5</v>
      </c>
      <c r="DS75" s="6"/>
      <c r="DT75" s="6"/>
      <c r="DU75" s="6"/>
      <c r="DV75" s="10"/>
    </row>
    <row r="76" spans="2:126" ht="12.75">
      <c r="B76" s="2" t="s">
        <v>214</v>
      </c>
      <c r="C76" s="2" t="s">
        <v>30</v>
      </c>
      <c r="I76" s="44"/>
      <c r="AE76" s="44"/>
      <c r="AR76" s="2">
        <v>5</v>
      </c>
      <c r="AS76" s="2">
        <v>3</v>
      </c>
      <c r="DP76" s="4">
        <f>AVERAGE(D76:DO76)</f>
        <v>4</v>
      </c>
      <c r="DQ76" s="1">
        <f>MAX(D76:DO76)</f>
        <v>5</v>
      </c>
      <c r="DR76" s="1">
        <f>MIN(D76:DO76)</f>
        <v>3</v>
      </c>
      <c r="DS76" s="6">
        <f>STDEV(E76:DO76)</f>
        <v>1.4142135623730951</v>
      </c>
      <c r="DT76" s="6">
        <f>QUARTILE(D76:DO76,1)</f>
        <v>3.5</v>
      </c>
      <c r="DU76" s="6">
        <f>QUARTILE(D76:DO76,3)</f>
        <v>4.5</v>
      </c>
      <c r="DV76" s="10">
        <f>COUNT(D76:DO76)</f>
        <v>2</v>
      </c>
    </row>
    <row r="77" spans="2:126" ht="12.75">
      <c r="B77" s="2" t="s">
        <v>213</v>
      </c>
      <c r="C77" s="2" t="s">
        <v>8</v>
      </c>
      <c r="I77" s="44">
        <v>65</v>
      </c>
      <c r="AE77" s="44">
        <v>75</v>
      </c>
      <c r="DP77" s="4">
        <f>AVERAGE(D77:DO77)</f>
        <v>70</v>
      </c>
      <c r="DQ77" s="1">
        <f>MAX(D77:DO77)</f>
        <v>75</v>
      </c>
      <c r="DR77" s="1">
        <f>MIN(D77:DO77)</f>
        <v>65</v>
      </c>
      <c r="DS77" s="6">
        <f>STDEV(E77:DO77)</f>
        <v>7.0710678118654755</v>
      </c>
      <c r="DT77" s="6">
        <f>QUARTILE(D77:DO77,1)</f>
        <v>67.5</v>
      </c>
      <c r="DU77" s="6">
        <f>QUARTILE(D77:DO77,3)</f>
        <v>72.5</v>
      </c>
      <c r="DV77" s="10">
        <f>COUNT(D77:DO77)</f>
        <v>2</v>
      </c>
    </row>
    <row r="78" spans="2:126" ht="12.75">
      <c r="B78" s="2" t="s">
        <v>215</v>
      </c>
      <c r="C78" s="2" t="s">
        <v>8</v>
      </c>
      <c r="I78" s="44">
        <v>90</v>
      </c>
      <c r="AE78" s="44">
        <v>95</v>
      </c>
      <c r="DP78" s="4">
        <f>AVERAGE(D78:DO78)</f>
        <v>92.5</v>
      </c>
      <c r="DQ78" s="1">
        <f>MAX(D78:DO78)</f>
        <v>95</v>
      </c>
      <c r="DR78" s="1">
        <f>MIN(D78:DO78)</f>
        <v>90</v>
      </c>
      <c r="DS78" s="6">
        <f>STDEV(E78:DO78)</f>
        <v>3.5355339059327378</v>
      </c>
      <c r="DT78" s="6">
        <f>QUARTILE(D78:DO78,1)</f>
        <v>91.25</v>
      </c>
      <c r="DU78" s="6">
        <f>QUARTILE(D78:DO78,3)</f>
        <v>93.75</v>
      </c>
      <c r="DV78" s="10">
        <f>COUNT(D78:DO78)</f>
        <v>2</v>
      </c>
    </row>
    <row r="79" spans="2:126" ht="12.75">
      <c r="B79" s="103" t="s">
        <v>344</v>
      </c>
      <c r="C79" s="103" t="s">
        <v>331</v>
      </c>
      <c r="I79" s="44"/>
      <c r="AE79" s="44"/>
      <c r="CQ79" s="38">
        <v>10</v>
      </c>
      <c r="DS79" s="6"/>
      <c r="DT79" s="6"/>
      <c r="DU79" s="6"/>
      <c r="DV79" s="10"/>
    </row>
    <row r="80" spans="2:126" ht="12.75">
      <c r="B80" s="2" t="s">
        <v>271</v>
      </c>
      <c r="C80" s="2" t="s">
        <v>8</v>
      </c>
      <c r="I80" s="44">
        <v>50</v>
      </c>
      <c r="AE80" s="44"/>
      <c r="DP80" s="4">
        <f>AVERAGE(D80:DO80)</f>
        <v>50</v>
      </c>
      <c r="DQ80" s="1">
        <f>MAX(D80:DO80)</f>
        <v>50</v>
      </c>
      <c r="DR80" s="1">
        <f>MIN(D80:DO80)</f>
        <v>50</v>
      </c>
      <c r="DS80" s="6" t="e">
        <f>STDEV(E80:DO80)</f>
        <v>#DIV/0!</v>
      </c>
      <c r="DT80" s="6">
        <f>QUARTILE(D80:DO80,1)</f>
        <v>50</v>
      </c>
      <c r="DU80" s="6">
        <f>QUARTILE(D80:DO80,3)</f>
        <v>50</v>
      </c>
      <c r="DV80" s="10">
        <f>COUNT(D80:DO80)</f>
        <v>1</v>
      </c>
    </row>
    <row r="81" spans="2:126" ht="12.75">
      <c r="B81" s="2" t="s">
        <v>212</v>
      </c>
      <c r="C81" s="2" t="s">
        <v>9</v>
      </c>
      <c r="I81" s="44"/>
      <c r="AE81" s="44">
        <v>0.15</v>
      </c>
      <c r="DP81" s="4">
        <f>AVERAGE(D81:DO81)</f>
        <v>0.15</v>
      </c>
      <c r="DQ81" s="1">
        <f>MAX(D81:DO81)</f>
        <v>0.15</v>
      </c>
      <c r="DR81" s="1">
        <f>MIN(D81:DO81)</f>
        <v>0.15</v>
      </c>
      <c r="DS81" s="6" t="e">
        <f>STDEV(E81:DO81)</f>
        <v>#DIV/0!</v>
      </c>
      <c r="DT81" s="6">
        <f>QUARTILE(D81:DO81,1)</f>
        <v>0.15</v>
      </c>
      <c r="DU81" s="6">
        <f>QUARTILE(D81:DO81,3)</f>
        <v>0.15</v>
      </c>
      <c r="DV81" s="10">
        <f>COUNT(D81:DO81)</f>
        <v>1</v>
      </c>
    </row>
    <row r="82" spans="2:126" s="4" customFormat="1" ht="12.75">
      <c r="B82" s="4" t="s">
        <v>21</v>
      </c>
      <c r="H82" s="39"/>
      <c r="I82" s="39"/>
      <c r="P82" s="39"/>
      <c r="AE82" s="39"/>
      <c r="AF82" s="39"/>
      <c r="AO82" s="15"/>
      <c r="CM82" s="39"/>
      <c r="CN82" s="39"/>
      <c r="CO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T82" s="9"/>
      <c r="DU82" s="9"/>
      <c r="DV82" s="9"/>
    </row>
    <row r="83" spans="2:126" ht="12.75">
      <c r="B83" s="2" t="s">
        <v>22</v>
      </c>
      <c r="C83" s="2" t="s">
        <v>8</v>
      </c>
      <c r="I83" s="44"/>
      <c r="W83" s="2">
        <v>1776</v>
      </c>
      <c r="Y83" s="2">
        <v>900</v>
      </c>
      <c r="AE83" s="44"/>
      <c r="AM83" s="2">
        <v>250</v>
      </c>
      <c r="AN83" s="2">
        <v>475</v>
      </c>
      <c r="AS83" s="2">
        <v>1250</v>
      </c>
      <c r="AY83" s="2">
        <v>500</v>
      </c>
      <c r="BG83" s="2">
        <v>1100</v>
      </c>
      <c r="DP83" s="4">
        <f>AVERAGE(D83:DO83)</f>
        <v>893</v>
      </c>
      <c r="DQ83" s="1">
        <f>MAX(D83:DO83)</f>
        <v>1776</v>
      </c>
      <c r="DR83" s="1">
        <f>MIN(D83:DO83)</f>
        <v>250</v>
      </c>
      <c r="DS83" s="6">
        <f>STDEV(E83:DO83)</f>
        <v>531.1399689975013</v>
      </c>
      <c r="DT83" s="6">
        <f>QUARTILE(D83:DO83,1)</f>
        <v>487.5</v>
      </c>
      <c r="DU83" s="6">
        <f>QUARTILE(D83:DO83,3)</f>
        <v>1175</v>
      </c>
      <c r="DV83" s="10">
        <f>COUNT(D83:DO83)</f>
        <v>7</v>
      </c>
    </row>
    <row r="84" spans="2:126" ht="12.75">
      <c r="B84" s="2" t="s">
        <v>22</v>
      </c>
      <c r="C84" s="2" t="s">
        <v>30</v>
      </c>
      <c r="I84" s="44"/>
      <c r="AE84" s="44"/>
      <c r="BJ84" s="2">
        <v>5</v>
      </c>
      <c r="DP84" s="4">
        <f>AVERAGE(D84:DO84)</f>
        <v>5</v>
      </c>
      <c r="DQ84" s="1">
        <f>MAX(D84:DO84)</f>
        <v>5</v>
      </c>
      <c r="DR84" s="1">
        <f>MIN(D84:DO84)</f>
        <v>5</v>
      </c>
      <c r="DS84" s="6" t="e">
        <f>STDEV(E84:DO84)</f>
        <v>#DIV/0!</v>
      </c>
      <c r="DT84" s="6">
        <f>QUARTILE(D84:DO84,1)</f>
        <v>5</v>
      </c>
      <c r="DU84" s="6">
        <f>QUARTILE(D84:DO84,3)</f>
        <v>5</v>
      </c>
      <c r="DV84" s="10">
        <f>COUNT(D84:DO84)</f>
        <v>1</v>
      </c>
    </row>
    <row r="85" spans="2:126" ht="12.75">
      <c r="B85" s="2" t="s">
        <v>79</v>
      </c>
      <c r="C85" s="2" t="s">
        <v>8</v>
      </c>
      <c r="I85" s="44"/>
      <c r="AE85" s="44"/>
      <c r="BG85" s="2">
        <f>(300+480+250)/3</f>
        <v>343.3333333333333</v>
      </c>
      <c r="DP85" s="4">
        <f>AVERAGE(D85:DO85)</f>
        <v>343.3333333333333</v>
      </c>
      <c r="DQ85" s="1">
        <f>MAX(D85:DO85)</f>
        <v>343.3333333333333</v>
      </c>
      <c r="DR85" s="1">
        <f>MIN(D85:DO85)</f>
        <v>343.3333333333333</v>
      </c>
      <c r="DS85" s="6" t="e">
        <f>STDEV(E85:DO85)</f>
        <v>#DIV/0!</v>
      </c>
      <c r="DT85" s="6">
        <f>QUARTILE(D85:DO85,1)</f>
        <v>343.3333333333333</v>
      </c>
      <c r="DU85" s="6">
        <f>QUARTILE(D85:DO85,3)</f>
        <v>343.3333333333333</v>
      </c>
      <c r="DV85" s="10">
        <f>COUNT(D85:DO85)</f>
        <v>1</v>
      </c>
    </row>
    <row r="86" spans="2:126" ht="12.75">
      <c r="B86" s="2" t="s">
        <v>336</v>
      </c>
      <c r="C86" s="2" t="s">
        <v>30</v>
      </c>
      <c r="I86" s="44"/>
      <c r="AE86" s="44"/>
      <c r="AY86" s="2">
        <v>2.5</v>
      </c>
      <c r="DS86" s="6"/>
      <c r="DT86" s="6"/>
      <c r="DU86" s="6"/>
      <c r="DV86" s="10"/>
    </row>
    <row r="87" spans="2:126" ht="12.75">
      <c r="B87" s="2" t="s">
        <v>222</v>
      </c>
      <c r="C87" s="2" t="s">
        <v>30</v>
      </c>
      <c r="I87" s="44"/>
      <c r="Y87" s="2">
        <v>8</v>
      </c>
      <c r="AE87" s="44"/>
      <c r="AO87" s="14">
        <v>8</v>
      </c>
      <c r="AS87" s="2">
        <v>4</v>
      </c>
      <c r="BG87" s="2">
        <f>(4.2+3.81+4.07+20.9+3.07)/5</f>
        <v>7.209999999999999</v>
      </c>
      <c r="BJ87" s="2">
        <v>8</v>
      </c>
      <c r="DP87" s="4">
        <f>AVERAGE(D87:DO87)</f>
        <v>7.042</v>
      </c>
      <c r="DQ87" s="1">
        <f>MAX(D87:DO87)</f>
        <v>8</v>
      </c>
      <c r="DR87" s="1">
        <f>MIN(D87:DO87)</f>
        <v>4</v>
      </c>
      <c r="DS87" s="6">
        <f>STDEV(E87:DO87)</f>
        <v>1.7345950536076136</v>
      </c>
      <c r="DT87" s="6">
        <f>QUARTILE(D87:DO87,1)</f>
        <v>7.209999999999999</v>
      </c>
      <c r="DU87" s="6">
        <f>QUARTILE(D87:DO87,3)</f>
        <v>8</v>
      </c>
      <c r="DV87" s="10">
        <f>COUNT(D87:DO87)</f>
        <v>5</v>
      </c>
    </row>
    <row r="88" spans="2:126" ht="12.75">
      <c r="B88" s="2" t="s">
        <v>337</v>
      </c>
      <c r="C88" s="2" t="s">
        <v>43</v>
      </c>
      <c r="I88" s="44"/>
      <c r="AE88" s="44"/>
      <c r="AY88" s="2">
        <v>3000</v>
      </c>
      <c r="DS88" s="6"/>
      <c r="DT88" s="6"/>
      <c r="DU88" s="6"/>
      <c r="DV88" s="10"/>
    </row>
    <row r="89" spans="2:126" ht="12.75">
      <c r="B89" s="2" t="s">
        <v>23</v>
      </c>
      <c r="C89" s="2" t="s">
        <v>43</v>
      </c>
      <c r="I89" s="44"/>
      <c r="AE89" s="44"/>
      <c r="AN89" s="2">
        <v>1000</v>
      </c>
      <c r="BG89" s="2">
        <f>(1225/6)</f>
        <v>204.16666666666666</v>
      </c>
      <c r="DP89" s="4">
        <f>AVERAGE(D89:DO89)</f>
        <v>602.0833333333334</v>
      </c>
      <c r="DQ89" s="1">
        <f>MAX(D89:DO89)</f>
        <v>1000</v>
      </c>
      <c r="DR89" s="1">
        <f>MIN(D89:DO89)</f>
        <v>204.16666666666666</v>
      </c>
      <c r="DS89" s="6">
        <f>STDEV(E89:DO89)</f>
        <v>562.7391466942939</v>
      </c>
      <c r="DT89" s="6">
        <f>QUARTILE(D89:DO89,1)</f>
        <v>403.125</v>
      </c>
      <c r="DU89" s="6">
        <f>QUARTILE(D89:DO89,3)</f>
        <v>801.0416666666666</v>
      </c>
      <c r="DV89" s="10">
        <f>COUNT(D89:DO89)</f>
        <v>2</v>
      </c>
    </row>
    <row r="90" spans="2:126" ht="12.75">
      <c r="B90" s="2" t="s">
        <v>273</v>
      </c>
      <c r="C90" s="2" t="s">
        <v>43</v>
      </c>
      <c r="I90" s="44">
        <v>14000</v>
      </c>
      <c r="AE90" s="44"/>
      <c r="DP90" s="4">
        <f>AVERAGE(D90:DO90)</f>
        <v>14000</v>
      </c>
      <c r="DQ90" s="1">
        <f>MAX(D90:DO90)</f>
        <v>14000</v>
      </c>
      <c r="DR90" s="1">
        <f>MIN(D90:DO90)</f>
        <v>14000</v>
      </c>
      <c r="DS90" s="6" t="e">
        <f>STDEV(E90:DO90)</f>
        <v>#DIV/0!</v>
      </c>
      <c r="DT90" s="6">
        <f>QUARTILE(D90:DO90,1)</f>
        <v>14000</v>
      </c>
      <c r="DU90" s="6">
        <f>QUARTILE(D90:DO90,3)</f>
        <v>14000</v>
      </c>
      <c r="DV90" s="10">
        <f>COUNT(D90:DO90)</f>
        <v>1</v>
      </c>
    </row>
    <row r="91" spans="2:126" s="4" customFormat="1" ht="12.75">
      <c r="B91" s="4" t="s">
        <v>97</v>
      </c>
      <c r="H91" s="39"/>
      <c r="I91" s="39"/>
      <c r="P91" s="39"/>
      <c r="AE91" s="39"/>
      <c r="AF91" s="39"/>
      <c r="AO91" s="15"/>
      <c r="CM91" s="39"/>
      <c r="CN91" s="39"/>
      <c r="CO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T91" s="9"/>
      <c r="DU91" s="9"/>
      <c r="DV91" s="9"/>
    </row>
    <row r="92" spans="2:126" ht="12.75">
      <c r="B92" s="2" t="s">
        <v>92</v>
      </c>
      <c r="C92" s="2" t="s">
        <v>91</v>
      </c>
      <c r="I92" s="44"/>
      <c r="AE92" s="44"/>
      <c r="BJ92" s="2">
        <v>7600</v>
      </c>
      <c r="BK92" s="2">
        <v>10000</v>
      </c>
      <c r="BL92" s="2">
        <v>100000</v>
      </c>
      <c r="BM92" s="2">
        <v>97666</v>
      </c>
      <c r="BN92" s="2">
        <v>40000</v>
      </c>
      <c r="BP92" s="2">
        <v>33581</v>
      </c>
      <c r="BQ92" s="2">
        <v>90714</v>
      </c>
      <c r="BR92" s="2">
        <v>64370</v>
      </c>
      <c r="BS92" s="2">
        <v>25833</v>
      </c>
      <c r="BT92" s="2">
        <v>568421</v>
      </c>
      <c r="BU92" s="2">
        <v>25000</v>
      </c>
      <c r="BW92" s="2">
        <v>62105</v>
      </c>
      <c r="CA92" s="2">
        <v>93333</v>
      </c>
      <c r="CB92" s="2">
        <v>237105</v>
      </c>
      <c r="CC92" s="2">
        <v>289480</v>
      </c>
      <c r="DP92" s="4">
        <f>AVERAGE(D92:DO92)</f>
        <v>116347.2</v>
      </c>
      <c r="DQ92" s="1">
        <f>MAX(D92:DO92)</f>
        <v>568421</v>
      </c>
      <c r="DR92" s="1">
        <f>MIN(D92:DO92)</f>
        <v>7600</v>
      </c>
      <c r="DS92" s="6">
        <f>STDEV(E92:DO92)</f>
        <v>148498.88457118362</v>
      </c>
      <c r="DT92" s="6">
        <f>QUARTILE(D92:DO92,1)</f>
        <v>29707</v>
      </c>
      <c r="DU92" s="6">
        <f>QUARTILE(D92:DO92,3)</f>
        <v>98833</v>
      </c>
      <c r="DV92" s="10">
        <f>COUNT(D92:DO92)</f>
        <v>15</v>
      </c>
    </row>
    <row r="93" spans="2:126" ht="12.75">
      <c r="B93" s="2" t="s">
        <v>266</v>
      </c>
      <c r="C93" s="2" t="s">
        <v>264</v>
      </c>
      <c r="I93" s="44"/>
      <c r="AE93" s="44"/>
      <c r="DN93" s="2">
        <v>220000</v>
      </c>
      <c r="DP93" s="4">
        <f>AVERAGE(D93:DO93)</f>
        <v>220000</v>
      </c>
      <c r="DQ93" s="1">
        <f>MAX(D93:DO93)</f>
        <v>220000</v>
      </c>
      <c r="DR93" s="1">
        <f>MIN(D93:DO93)</f>
        <v>220000</v>
      </c>
      <c r="DS93" s="6" t="e">
        <f>STDEV(E93:DO93)</f>
        <v>#DIV/0!</v>
      </c>
      <c r="DT93" s="6">
        <f>QUARTILE(D93:DO93,1)</f>
        <v>220000</v>
      </c>
      <c r="DU93" s="6">
        <f>QUARTILE(D93:DO93,3)</f>
        <v>220000</v>
      </c>
      <c r="DV93" s="10">
        <f>COUNT(D93:DO93)</f>
        <v>1</v>
      </c>
    </row>
    <row r="94" spans="2:126" ht="12.75">
      <c r="B94" s="2" t="s">
        <v>118</v>
      </c>
      <c r="C94" s="2" t="s">
        <v>264</v>
      </c>
      <c r="I94" s="44">
        <v>61354</v>
      </c>
      <c r="Y94" s="2">
        <v>6650</v>
      </c>
      <c r="AE94" s="44"/>
      <c r="AF94" s="37">
        <v>4043</v>
      </c>
      <c r="AG94" s="2">
        <v>3500</v>
      </c>
      <c r="AH94" s="2">
        <v>2800</v>
      </c>
      <c r="AI94" s="2">
        <v>3570</v>
      </c>
      <c r="AJ94" s="2">
        <v>3825</v>
      </c>
      <c r="AK94" s="2">
        <v>2975</v>
      </c>
      <c r="AV94" s="2">
        <v>4950</v>
      </c>
      <c r="BO94" s="2">
        <v>13250</v>
      </c>
      <c r="BV94" s="2">
        <v>36363</v>
      </c>
      <c r="BX94" s="2">
        <v>6912</v>
      </c>
      <c r="BZ94" s="2">
        <v>5000</v>
      </c>
      <c r="CZ94" s="38">
        <v>18112</v>
      </c>
      <c r="DP94" s="4">
        <f>AVERAGE(D94:DO94)</f>
        <v>12378.857142857143</v>
      </c>
      <c r="DQ94" s="1">
        <f>MAX(D94:DO94)</f>
        <v>61354</v>
      </c>
      <c r="DR94" s="1">
        <f>MIN(D94:DO94)</f>
        <v>2800</v>
      </c>
      <c r="DS94" s="6">
        <f>STDEV(E94:DO94)</f>
        <v>16776.91961666908</v>
      </c>
      <c r="DT94" s="6">
        <f>QUARTILE(D94:DO94,1)</f>
        <v>3633.75</v>
      </c>
      <c r="DU94" s="6">
        <f>QUARTILE(D94:DO94,3)</f>
        <v>11665.5</v>
      </c>
      <c r="DV94" s="10">
        <f>COUNT(D94:DO94)</f>
        <v>14</v>
      </c>
    </row>
    <row r="95" spans="2:126" ht="12.75">
      <c r="B95" s="2" t="s">
        <v>129</v>
      </c>
      <c r="C95" s="2" t="s">
        <v>43</v>
      </c>
      <c r="I95" s="44">
        <v>10000</v>
      </c>
      <c r="M95" s="2">
        <v>1000</v>
      </c>
      <c r="AE95" s="44"/>
      <c r="BY95" s="2">
        <v>13000</v>
      </c>
      <c r="DP95" s="4">
        <f>AVERAGE(D95:DO95)</f>
        <v>8000</v>
      </c>
      <c r="DQ95" s="1">
        <f>MAX(D95:DO95)</f>
        <v>13000</v>
      </c>
      <c r="DR95" s="1">
        <f>MIN(D95:DO95)</f>
        <v>1000</v>
      </c>
      <c r="DS95" s="6">
        <f>STDEV(E95:DO95)</f>
        <v>6244.9979983983985</v>
      </c>
      <c r="DT95" s="6">
        <f>QUARTILE(D95:DO95,1)</f>
        <v>5500</v>
      </c>
      <c r="DU95" s="6">
        <f>QUARTILE(D95:DO95,3)</f>
        <v>11500</v>
      </c>
      <c r="DV95" s="10">
        <f>COUNT(D95:DO95)</f>
        <v>3</v>
      </c>
    </row>
    <row r="96" spans="2:126" ht="12.75">
      <c r="B96" s="2" t="s">
        <v>223</v>
      </c>
      <c r="C96" s="2" t="s">
        <v>29</v>
      </c>
      <c r="I96" s="44"/>
      <c r="AE96" s="44"/>
      <c r="BJ96" s="2">
        <v>15</v>
      </c>
      <c r="DP96" s="4">
        <f>AVERAGE(D96:DO96)</f>
        <v>15</v>
      </c>
      <c r="DQ96" s="1">
        <f>MAX(D96:DO96)</f>
        <v>15</v>
      </c>
      <c r="DR96" s="1">
        <f>MIN(D96:DO96)</f>
        <v>15</v>
      </c>
      <c r="DS96" s="6" t="e">
        <f>STDEV(E96:DO96)</f>
        <v>#DIV/0!</v>
      </c>
      <c r="DT96" s="6">
        <f>QUARTILE(D96:DO96,1)</f>
        <v>15</v>
      </c>
      <c r="DU96" s="6">
        <f>QUARTILE(D96:DO96,3)</f>
        <v>15</v>
      </c>
      <c r="DV96" s="10">
        <f>COUNT(D96:DO96)</f>
        <v>1</v>
      </c>
    </row>
    <row r="97" spans="2:126" ht="12.75">
      <c r="B97" s="2" t="s">
        <v>90</v>
      </c>
      <c r="C97" s="2" t="s">
        <v>103</v>
      </c>
      <c r="I97" s="44"/>
      <c r="M97" s="2">
        <v>70000</v>
      </c>
      <c r="N97" s="2">
        <v>500000</v>
      </c>
      <c r="O97" s="2">
        <v>54000</v>
      </c>
      <c r="AE97" s="44"/>
      <c r="BJ97" s="2">
        <v>60000</v>
      </c>
      <c r="BK97" s="2">
        <v>87000</v>
      </c>
      <c r="BL97" s="2">
        <v>15000</v>
      </c>
      <c r="BV97" s="2">
        <v>67790</v>
      </c>
      <c r="CP97" s="102">
        <v>4500000</v>
      </c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 t="s">
        <v>366</v>
      </c>
      <c r="DC97" s="104"/>
      <c r="DD97" s="104"/>
      <c r="DP97" s="4">
        <f>AVERAGE(D97:DO97)</f>
        <v>669223.75</v>
      </c>
      <c r="DQ97" s="1">
        <f>MAX(D97:DO97)</f>
        <v>4500000</v>
      </c>
      <c r="DR97" s="1">
        <f>MIN(D97:DO97)</f>
        <v>15000</v>
      </c>
      <c r="DS97" s="6">
        <f>STDEV(E97:DO97)</f>
        <v>1555677.2555288076</v>
      </c>
      <c r="DT97" s="6">
        <f>QUARTILE(D97:DO97,1)</f>
        <v>58500</v>
      </c>
      <c r="DU97" s="6">
        <f>QUARTILE(D97:DO97,3)</f>
        <v>190250</v>
      </c>
      <c r="DV97" s="10">
        <f>COUNT(D97:DO97)</f>
        <v>8</v>
      </c>
    </row>
    <row r="98" spans="2:126" ht="12.75">
      <c r="B98" s="2" t="s">
        <v>90</v>
      </c>
      <c r="C98" s="2" t="s">
        <v>104</v>
      </c>
      <c r="I98" s="37"/>
      <c r="AE98" s="37"/>
      <c r="BK98" s="2">
        <v>1000000</v>
      </c>
      <c r="BL98" s="2">
        <v>500000</v>
      </c>
      <c r="CH98" s="2"/>
      <c r="CI98" s="2"/>
      <c r="CJ98" s="2"/>
      <c r="CK98" s="2"/>
      <c r="CM98" s="37"/>
      <c r="CN98" s="37"/>
      <c r="DE98" s="2"/>
      <c r="DF98" s="2"/>
      <c r="DG98" s="2"/>
      <c r="DH98" s="2"/>
      <c r="DP98" s="4">
        <f>AVERAGE(D98:DO98)</f>
        <v>750000</v>
      </c>
      <c r="DQ98" s="1">
        <f>MAX(D98:DO98)</f>
        <v>1000000</v>
      </c>
      <c r="DR98" s="1">
        <f>MIN(D98:DO98)</f>
        <v>500000</v>
      </c>
      <c r="DS98" s="6">
        <f>STDEV(E98:DO98)</f>
        <v>353553.39059327374</v>
      </c>
      <c r="DT98" s="6">
        <f>QUARTILE(D98:DO98,1)</f>
        <v>625000</v>
      </c>
      <c r="DU98" s="6">
        <f>QUARTILE(D98:DO98,3)</f>
        <v>875000</v>
      </c>
      <c r="DV98" s="10">
        <f>COUNT(D98:DO98)</f>
        <v>2</v>
      </c>
    </row>
    <row r="99" spans="2:126" ht="15" customHeight="1">
      <c r="B99" s="2" t="s">
        <v>242</v>
      </c>
      <c r="I99" s="37"/>
      <c r="AE99" s="37"/>
      <c r="CH99" s="2"/>
      <c r="CI99" s="2"/>
      <c r="CJ99" s="2"/>
      <c r="CK99" s="2"/>
      <c r="CM99" s="37"/>
      <c r="CN99" s="37"/>
      <c r="DE99" s="2"/>
      <c r="DF99" s="2"/>
      <c r="DG99" s="2"/>
      <c r="DH99" s="2"/>
      <c r="DM99" s="2">
        <v>50000</v>
      </c>
      <c r="DP99" s="4">
        <f>AVERAGE(D99:DO99)</f>
        <v>50000</v>
      </c>
      <c r="DQ99" s="1">
        <f>MAX(D99:DO99)</f>
        <v>50000</v>
      </c>
      <c r="DR99" s="1">
        <f>MIN(D99:DO99)</f>
        <v>50000</v>
      </c>
      <c r="DS99" s="6" t="e">
        <f>STDEV(E99:DO99)</f>
        <v>#DIV/0!</v>
      </c>
      <c r="DT99" s="6">
        <f>QUARTILE(D99:DO99,1)</f>
        <v>50000</v>
      </c>
      <c r="DU99" s="6">
        <f>QUARTILE(D99:DO99,3)</f>
        <v>50000</v>
      </c>
      <c r="DV99" s="10">
        <f>COUNT(D99:DO99)</f>
        <v>1</v>
      </c>
    </row>
    <row r="100" spans="2:126" ht="15" customHeight="1">
      <c r="B100" s="2" t="s">
        <v>243</v>
      </c>
      <c r="C100" s="2" t="s">
        <v>244</v>
      </c>
      <c r="I100" s="37"/>
      <c r="AE100" s="37"/>
      <c r="CH100" s="2"/>
      <c r="CI100" s="2"/>
      <c r="CJ100" s="2"/>
      <c r="CK100" s="2"/>
      <c r="CM100" s="37"/>
      <c r="CN100" s="37"/>
      <c r="DE100" s="2"/>
      <c r="DF100" s="2"/>
      <c r="DG100" s="2"/>
      <c r="DH100" s="2"/>
      <c r="DM100" s="2">
        <v>180000</v>
      </c>
      <c r="DP100" s="4">
        <f>AVERAGE(D100:DO100)</f>
        <v>180000</v>
      </c>
      <c r="DQ100" s="1">
        <f>MAX(D100:DO100)</f>
        <v>180000</v>
      </c>
      <c r="DR100" s="1">
        <f>MIN(D100:DO100)</f>
        <v>180000</v>
      </c>
      <c r="DS100" s="6" t="e">
        <f>STDEV(E100:DO100)</f>
        <v>#DIV/0!</v>
      </c>
      <c r="DT100" s="6">
        <f>QUARTILE(D100:DO100,1)</f>
        <v>180000</v>
      </c>
      <c r="DU100" s="6">
        <f>QUARTILE(D100:DO100,3)</f>
        <v>180000</v>
      </c>
      <c r="DV100" s="10">
        <f>COUNT(D100:DO100)</f>
        <v>1</v>
      </c>
    </row>
    <row r="101" spans="2:126" ht="14.25" customHeight="1">
      <c r="B101" s="2" t="s">
        <v>243</v>
      </c>
      <c r="C101" s="2" t="s">
        <v>245</v>
      </c>
      <c r="I101" s="37"/>
      <c r="AE101" s="37"/>
      <c r="CH101" s="2"/>
      <c r="CI101" s="2"/>
      <c r="CJ101" s="2"/>
      <c r="CK101" s="2"/>
      <c r="CM101" s="37"/>
      <c r="CN101" s="37"/>
      <c r="DE101" s="2"/>
      <c r="DF101" s="2"/>
      <c r="DG101" s="2"/>
      <c r="DH101" s="2"/>
      <c r="DM101" s="2">
        <v>300000</v>
      </c>
      <c r="DP101" s="4">
        <f>AVERAGE(D101:DO101)</f>
        <v>300000</v>
      </c>
      <c r="DQ101" s="1">
        <f>MAX(D101:DO101)</f>
        <v>300000</v>
      </c>
      <c r="DR101" s="1">
        <f>MIN(D101:DO101)</f>
        <v>300000</v>
      </c>
      <c r="DS101" s="6" t="e">
        <f>STDEV(E101:DO101)</f>
        <v>#DIV/0!</v>
      </c>
      <c r="DT101" s="6">
        <f>QUARTILE(D101:DO101,1)</f>
        <v>300000</v>
      </c>
      <c r="DU101" s="6">
        <f>QUARTILE(D101:DO101,3)</f>
        <v>300000</v>
      </c>
      <c r="DV101" s="10">
        <f>COUNT(D101:DO101)</f>
        <v>1</v>
      </c>
    </row>
    <row r="102" spans="2:126" ht="11.25" customHeight="1">
      <c r="B102" s="2" t="s">
        <v>246</v>
      </c>
      <c r="I102" s="37"/>
      <c r="AE102" s="37"/>
      <c r="CH102" s="2"/>
      <c r="CI102" s="2"/>
      <c r="CJ102" s="2"/>
      <c r="CK102" s="2"/>
      <c r="CM102" s="37"/>
      <c r="CN102" s="37"/>
      <c r="DE102" s="2"/>
      <c r="DF102" s="2"/>
      <c r="DG102" s="2"/>
      <c r="DH102" s="2"/>
      <c r="DM102" s="2">
        <v>150000</v>
      </c>
      <c r="DP102" s="4">
        <f>AVERAGE(D102:DO102)</f>
        <v>150000</v>
      </c>
      <c r="DQ102" s="1">
        <f>MAX(D102:DO102)</f>
        <v>150000</v>
      </c>
      <c r="DR102" s="1">
        <f>MIN(D102:DO102)</f>
        <v>150000</v>
      </c>
      <c r="DS102" s="6" t="e">
        <f>STDEV(E102:DO102)</f>
        <v>#DIV/0!</v>
      </c>
      <c r="DT102" s="6">
        <f>QUARTILE(D102:DO102,1)</f>
        <v>150000</v>
      </c>
      <c r="DU102" s="6">
        <f>QUARTILE(D102:DO102,3)</f>
        <v>150000</v>
      </c>
      <c r="DV102" s="10">
        <f>COUNT(D102:DO102)</f>
        <v>1</v>
      </c>
    </row>
    <row r="103" spans="2:126" ht="11.25" customHeight="1">
      <c r="B103" s="2" t="s">
        <v>247</v>
      </c>
      <c r="I103" s="37"/>
      <c r="AE103" s="37"/>
      <c r="CH103" s="2"/>
      <c r="CI103" s="2"/>
      <c r="CJ103" s="2"/>
      <c r="CK103" s="2"/>
      <c r="CM103" s="37"/>
      <c r="CN103" s="37"/>
      <c r="DE103" s="2"/>
      <c r="DF103" s="2"/>
      <c r="DG103" s="2"/>
      <c r="DH103" s="2"/>
      <c r="DM103" s="2">
        <v>120000</v>
      </c>
      <c r="DP103" s="4">
        <f>AVERAGE(D103:DO103)</f>
        <v>120000</v>
      </c>
      <c r="DQ103" s="1">
        <f>MAX(D103:DO103)</f>
        <v>120000</v>
      </c>
      <c r="DR103" s="1">
        <f>MIN(D103:DO103)</f>
        <v>120000</v>
      </c>
      <c r="DS103" s="6" t="e">
        <f>STDEV(E103:DO103)</f>
        <v>#DIV/0!</v>
      </c>
      <c r="DT103" s="6">
        <f>QUARTILE(D103:DO103,1)</f>
        <v>120000</v>
      </c>
      <c r="DU103" s="6">
        <f>QUARTILE(D103:DO103,3)</f>
        <v>120000</v>
      </c>
      <c r="DV103" s="10">
        <f>COUNT(D103:DO103)</f>
        <v>1</v>
      </c>
    </row>
    <row r="104" spans="2:126" ht="12.75">
      <c r="B104" s="2" t="s">
        <v>238</v>
      </c>
      <c r="C104" s="2" t="s">
        <v>239</v>
      </c>
      <c r="I104" s="37"/>
      <c r="AE104" s="37"/>
      <c r="CH104" s="2"/>
      <c r="CI104" s="2"/>
      <c r="CJ104" s="2"/>
      <c r="CK104" s="2"/>
      <c r="CM104" s="37"/>
      <c r="CN104" s="37"/>
      <c r="DE104" s="2"/>
      <c r="DF104" s="2"/>
      <c r="DG104" s="2"/>
      <c r="DH104" s="2"/>
      <c r="DM104" s="2">
        <v>10000</v>
      </c>
      <c r="DP104" s="4">
        <f>AVERAGE(D104:DO104)</f>
        <v>10000</v>
      </c>
      <c r="DQ104" s="1">
        <f>MAX(D104:DO104)</f>
        <v>10000</v>
      </c>
      <c r="DR104" s="1">
        <f>MIN(D104:DO104)</f>
        <v>10000</v>
      </c>
      <c r="DS104" s="6" t="e">
        <f>STDEV(E104:DO104)</f>
        <v>#DIV/0!</v>
      </c>
      <c r="DT104" s="6">
        <f>QUARTILE(D104:DO104,1)</f>
        <v>10000</v>
      </c>
      <c r="DU104" s="6">
        <f>QUARTILE(D104:DO104,3)</f>
        <v>10000</v>
      </c>
      <c r="DV104" s="10">
        <f>COUNT(D104:DO104)</f>
        <v>1</v>
      </c>
    </row>
    <row r="105" spans="2:126" ht="12.75">
      <c r="B105" s="2" t="s">
        <v>240</v>
      </c>
      <c r="C105" s="2" t="s">
        <v>239</v>
      </c>
      <c r="I105" s="37"/>
      <c r="AE105" s="37"/>
      <c r="CH105" s="2"/>
      <c r="CI105" s="2"/>
      <c r="CJ105" s="2"/>
      <c r="CK105" s="2"/>
      <c r="CM105" s="37"/>
      <c r="CN105" s="37"/>
      <c r="DE105" s="2"/>
      <c r="DF105" s="2"/>
      <c r="DG105" s="2"/>
      <c r="DH105" s="2"/>
      <c r="DM105" s="2">
        <v>12000</v>
      </c>
      <c r="DP105" s="4">
        <f>AVERAGE(D105:DO105)</f>
        <v>12000</v>
      </c>
      <c r="DQ105" s="1">
        <f>MAX(D105:DO105)</f>
        <v>12000</v>
      </c>
      <c r="DR105" s="1">
        <f>MIN(D105:DO105)</f>
        <v>12000</v>
      </c>
      <c r="DS105" s="6" t="e">
        <f>STDEV(E105:DO105)</f>
        <v>#DIV/0!</v>
      </c>
      <c r="DT105" s="6">
        <f>QUARTILE(D105:DO105,1)</f>
        <v>12000</v>
      </c>
      <c r="DU105" s="6">
        <f>QUARTILE(D105:DO105,3)</f>
        <v>12000</v>
      </c>
      <c r="DV105" s="10">
        <f>COUNT(D105:DO105)</f>
        <v>1</v>
      </c>
    </row>
    <row r="106" spans="2:126" ht="12.75">
      <c r="B106" s="2" t="s">
        <v>365</v>
      </c>
      <c r="I106" s="37"/>
      <c r="AE106" s="37"/>
      <c r="CH106" s="2"/>
      <c r="CI106" s="2"/>
      <c r="CJ106" s="2"/>
      <c r="CK106" s="2"/>
      <c r="CM106" s="37"/>
      <c r="CN106" s="37"/>
      <c r="CY106" s="38">
        <v>15000</v>
      </c>
      <c r="CZ106" s="38">
        <v>13000</v>
      </c>
      <c r="DC106" s="38">
        <v>15000</v>
      </c>
      <c r="DE106" s="2"/>
      <c r="DF106" s="2"/>
      <c r="DG106" s="2"/>
      <c r="DH106" s="2"/>
      <c r="DS106" s="6"/>
      <c r="DT106" s="6"/>
      <c r="DU106" s="6"/>
      <c r="DV106" s="10"/>
    </row>
    <row r="107" spans="2:126" ht="12.75">
      <c r="B107" s="2" t="s">
        <v>318</v>
      </c>
      <c r="C107" s="2" t="s">
        <v>315</v>
      </c>
      <c r="I107" s="37"/>
      <c r="AE107" s="37"/>
      <c r="BC107" s="2">
        <v>0</v>
      </c>
      <c r="BD107">
        <v>1500</v>
      </c>
      <c r="CH107" s="2"/>
      <c r="CI107" s="2"/>
      <c r="CJ107" s="2"/>
      <c r="CK107" s="2"/>
      <c r="CM107" s="37"/>
      <c r="CN107" s="37"/>
      <c r="DE107" s="2"/>
      <c r="DF107" s="2"/>
      <c r="DG107" s="2"/>
      <c r="DH107" s="2"/>
      <c r="DP107" s="4">
        <f>AVERAGE(D107:DO107)</f>
        <v>750</v>
      </c>
      <c r="DQ107" s="1">
        <f>MAX(D107:DO107)</f>
        <v>1500</v>
      </c>
      <c r="DR107" s="1">
        <f>MIN(D107:DO107)</f>
        <v>0</v>
      </c>
      <c r="DS107" s="6">
        <f>STDEV(E107:DO107)</f>
        <v>1060.6601717798212</v>
      </c>
      <c r="DT107" s="6">
        <f>QUARTILE(D107:DO107,1)</f>
        <v>375</v>
      </c>
      <c r="DU107" s="6">
        <f>QUARTILE(D107:DO107,3)</f>
        <v>1125</v>
      </c>
      <c r="DV107" s="10">
        <f>COUNT(D107:DO107)</f>
        <v>2</v>
      </c>
    </row>
    <row r="108" spans="2:126" ht="15.75" customHeight="1">
      <c r="B108" s="2" t="s">
        <v>319</v>
      </c>
      <c r="C108" s="2" t="s">
        <v>315</v>
      </c>
      <c r="I108" s="37"/>
      <c r="AE108" s="37"/>
      <c r="BC108" s="2">
        <v>1500</v>
      </c>
      <c r="BD108">
        <v>3000</v>
      </c>
      <c r="CH108" s="2"/>
      <c r="CI108" s="2"/>
      <c r="CJ108" s="2"/>
      <c r="CK108" s="2"/>
      <c r="CM108" s="37"/>
      <c r="CN108" s="37"/>
      <c r="DE108" s="2"/>
      <c r="DF108" s="2"/>
      <c r="DG108" s="2"/>
      <c r="DH108" s="2"/>
      <c r="DP108" s="4">
        <f>AVERAGE(D108:DO108)</f>
        <v>2250</v>
      </c>
      <c r="DQ108" s="1">
        <f>MAX(D108:DO108)</f>
        <v>3000</v>
      </c>
      <c r="DR108" s="1">
        <f>MIN(D108:DO108)</f>
        <v>1500</v>
      </c>
      <c r="DS108" s="6">
        <f>STDEV(E108:DO108)</f>
        <v>1060.6601717798212</v>
      </c>
      <c r="DT108" s="6">
        <f>QUARTILE(D108:DO108,1)</f>
        <v>1875</v>
      </c>
      <c r="DU108" s="6">
        <f>QUARTILE(D108:DO108,3)</f>
        <v>2625</v>
      </c>
      <c r="DV108" s="10">
        <f>COUNT(D108:DO108)</f>
        <v>2</v>
      </c>
    </row>
    <row r="109" spans="2:126" ht="25.5">
      <c r="B109" s="2" t="s">
        <v>320</v>
      </c>
      <c r="C109" s="2" t="s">
        <v>315</v>
      </c>
      <c r="I109" s="37"/>
      <c r="N109" s="2">
        <v>200000</v>
      </c>
      <c r="AE109" s="37"/>
      <c r="BC109">
        <v>3000</v>
      </c>
      <c r="CH109" s="2"/>
      <c r="CI109" s="2"/>
      <c r="CJ109" s="2"/>
      <c r="CK109" s="2"/>
      <c r="CM109" s="37"/>
      <c r="CN109" s="37"/>
      <c r="DE109" s="2"/>
      <c r="DF109" s="2"/>
      <c r="DG109" s="2"/>
      <c r="DH109" s="2"/>
      <c r="DP109" s="4">
        <f>AVERAGE(D109:DO109)</f>
        <v>101500</v>
      </c>
      <c r="DQ109" s="1">
        <f>MAX(D109:DO109)</f>
        <v>200000</v>
      </c>
      <c r="DR109" s="1">
        <f>MIN(D109:DO109)</f>
        <v>3000</v>
      </c>
      <c r="DS109" s="6">
        <f>STDEV(E109:DO109)</f>
        <v>139300.03589374985</v>
      </c>
      <c r="DT109" s="6">
        <f>QUARTILE(D109:DO109,1)</f>
        <v>52250</v>
      </c>
      <c r="DU109" s="6">
        <f>QUARTILE(D109:DO109,3)</f>
        <v>150750</v>
      </c>
      <c r="DV109" s="10">
        <f>COUNT(D109:DO109)</f>
        <v>2</v>
      </c>
    </row>
    <row r="110" spans="2:126" ht="12.75">
      <c r="B110" s="2" t="s">
        <v>153</v>
      </c>
      <c r="C110" s="2" t="s">
        <v>43</v>
      </c>
      <c r="I110" s="37"/>
      <c r="AE110" s="37"/>
      <c r="CD110" s="2">
        <v>5356</v>
      </c>
      <c r="CH110" s="2">
        <v>1136</v>
      </c>
      <c r="CI110" s="2">
        <v>13614</v>
      </c>
      <c r="CJ110" s="2">
        <v>36000</v>
      </c>
      <c r="CK110" s="2">
        <v>25000</v>
      </c>
      <c r="CM110" s="37"/>
      <c r="CN110" s="37"/>
      <c r="DE110" s="2"/>
      <c r="DF110" s="2"/>
      <c r="DG110" s="2"/>
      <c r="DH110" s="2"/>
      <c r="DP110" s="4">
        <f>AVERAGE(D110:DO110)</f>
        <v>16221.2</v>
      </c>
      <c r="DQ110" s="1">
        <f>MAX(D110:DO110)</f>
        <v>36000</v>
      </c>
      <c r="DR110" s="1">
        <f>MIN(D110:DO110)</f>
        <v>1136</v>
      </c>
      <c r="DS110" s="6">
        <f>STDEV(E110:DO110)</f>
        <v>14323.770285787188</v>
      </c>
      <c r="DT110" s="6">
        <f>QUARTILE(D110:DO110,1)</f>
        <v>5356</v>
      </c>
      <c r="DU110" s="6">
        <f>QUARTILE(D110:DO110,3)</f>
        <v>25000</v>
      </c>
      <c r="DV110" s="10">
        <f>COUNT(D110:DO110)</f>
        <v>5</v>
      </c>
    </row>
    <row r="111" spans="2:126" ht="12.75">
      <c r="B111" s="2" t="s">
        <v>281</v>
      </c>
      <c r="C111" s="2" t="s">
        <v>43</v>
      </c>
      <c r="I111" s="37">
        <v>5000</v>
      </c>
      <c r="AE111" s="37"/>
      <c r="CF111" s="2">
        <v>5150</v>
      </c>
      <c r="CH111" s="2"/>
      <c r="CI111" s="2"/>
      <c r="CJ111" s="2"/>
      <c r="CK111" s="2"/>
      <c r="CM111" s="37"/>
      <c r="CN111" s="37"/>
      <c r="DE111" s="2"/>
      <c r="DF111" s="2"/>
      <c r="DG111" s="2"/>
      <c r="DH111" s="2"/>
      <c r="DP111" s="4">
        <f>AVERAGE(D111:DO111)</f>
        <v>5075</v>
      </c>
      <c r="DQ111" s="1">
        <f>MAX(D111:DO111)</f>
        <v>5150</v>
      </c>
      <c r="DR111" s="1">
        <f>MIN(D111:DO111)</f>
        <v>5000</v>
      </c>
      <c r="DS111" s="6">
        <f>STDEV(E111:DO111)</f>
        <v>106.06601717798213</v>
      </c>
      <c r="DT111" s="6">
        <f>QUARTILE(D111:DO111,1)</f>
        <v>5037.5</v>
      </c>
      <c r="DU111" s="6">
        <f>QUARTILE(D111:DO111,3)</f>
        <v>5112.5</v>
      </c>
      <c r="DV111" s="10">
        <f>COUNT(D111:DO111)</f>
        <v>2</v>
      </c>
    </row>
    <row r="112" spans="2:126" ht="12.75">
      <c r="B112" s="2" t="s">
        <v>154</v>
      </c>
      <c r="C112" s="2" t="s">
        <v>43</v>
      </c>
      <c r="I112" s="37"/>
      <c r="AE112" s="37"/>
      <c r="CE112" s="2">
        <v>11308</v>
      </c>
      <c r="CH112" s="2"/>
      <c r="CI112" s="2"/>
      <c r="CJ112" s="2"/>
      <c r="CK112" s="2"/>
      <c r="CM112" s="37"/>
      <c r="CN112" s="37"/>
      <c r="DE112" s="2"/>
      <c r="DF112" s="2"/>
      <c r="DG112" s="2"/>
      <c r="DH112" s="2"/>
      <c r="DP112" s="4">
        <f>AVERAGE(D112:DO112)</f>
        <v>11308</v>
      </c>
      <c r="DQ112" s="1">
        <f>MAX(D112:DO112)</f>
        <v>11308</v>
      </c>
      <c r="DR112" s="1">
        <f>MIN(D112:DO112)</f>
        <v>11308</v>
      </c>
      <c r="DS112" s="6" t="e">
        <f>STDEV(E112:DO112)</f>
        <v>#DIV/0!</v>
      </c>
      <c r="DT112" s="6">
        <f>QUARTILE(D112:DO112,1)</f>
        <v>11308</v>
      </c>
      <c r="DU112" s="6">
        <f>QUARTILE(D112:DO112,3)</f>
        <v>11308</v>
      </c>
      <c r="DV112" s="10">
        <f>COUNT(D112:DO112)</f>
        <v>1</v>
      </c>
    </row>
    <row r="113" spans="2:126" ht="12.75">
      <c r="B113" s="2" t="s">
        <v>158</v>
      </c>
      <c r="I113" s="44"/>
      <c r="AE113" s="44"/>
      <c r="CG113" s="2">
        <v>65000</v>
      </c>
      <c r="DP113" s="4">
        <f>AVERAGE(D113:DO113)</f>
        <v>65000</v>
      </c>
      <c r="DQ113" s="1">
        <f>MAX(D113:DO113)</f>
        <v>65000</v>
      </c>
      <c r="DR113" s="1">
        <f>MIN(D113:DO113)</f>
        <v>65000</v>
      </c>
      <c r="DS113" s="6" t="e">
        <f>STDEV(E113:DO113)</f>
        <v>#DIV/0!</v>
      </c>
      <c r="DT113" s="6">
        <f>QUARTILE(D113:DO113,1)</f>
        <v>65000</v>
      </c>
      <c r="DU113" s="6">
        <f>QUARTILE(D113:DO113,3)</f>
        <v>65000</v>
      </c>
      <c r="DV113" s="10">
        <f>COUNT(D113:DO113)</f>
        <v>1</v>
      </c>
    </row>
    <row r="114" spans="2:126" s="4" customFormat="1" ht="12.75">
      <c r="B114" s="4" t="s">
        <v>98</v>
      </c>
      <c r="H114" s="39"/>
      <c r="I114" s="39"/>
      <c r="P114" s="39"/>
      <c r="AE114" s="39"/>
      <c r="AF114" s="39"/>
      <c r="AO114" s="15"/>
      <c r="CM114" s="39"/>
      <c r="CN114" s="39"/>
      <c r="CO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T114" s="9"/>
      <c r="DU114" s="9"/>
      <c r="DV114" s="9"/>
    </row>
    <row r="115" spans="1:126" s="6" customFormat="1" ht="12.75">
      <c r="A115" s="5"/>
      <c r="B115" s="5" t="s">
        <v>332</v>
      </c>
      <c r="C115" s="5" t="s">
        <v>331</v>
      </c>
      <c r="D115" s="5"/>
      <c r="E115" s="5"/>
      <c r="F115" s="5"/>
      <c r="G115" s="5"/>
      <c r="H115" s="42"/>
      <c r="I115" s="42"/>
      <c r="J115" s="5"/>
      <c r="K115" s="5"/>
      <c r="L115" s="5"/>
      <c r="M115" s="5"/>
      <c r="N115" s="5"/>
      <c r="O115" s="5"/>
      <c r="P115" s="42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42"/>
      <c r="AF115" s="42"/>
      <c r="AG115" s="5"/>
      <c r="AH115" s="5"/>
      <c r="AI115" s="5"/>
      <c r="AJ115" s="5"/>
      <c r="AK115" s="5"/>
      <c r="AL115" s="5"/>
      <c r="AM115" s="5"/>
      <c r="AN115" s="5"/>
      <c r="AO115" s="18"/>
      <c r="AP115" s="5"/>
      <c r="AQ115" s="5"/>
      <c r="AR115" s="5"/>
      <c r="AS115" s="5"/>
      <c r="AT115" s="5"/>
      <c r="AU115" s="5"/>
      <c r="AV115" s="5"/>
      <c r="AW115" s="5"/>
      <c r="AX115" s="5">
        <v>5</v>
      </c>
      <c r="CM115" s="40"/>
      <c r="CN115" s="40"/>
      <c r="CO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P115" s="4">
        <f>AVERAGE(D115:DO115)</f>
        <v>5</v>
      </c>
      <c r="DQ115" s="1">
        <f>MAX(D115:DO115)</f>
        <v>5</v>
      </c>
      <c r="DR115" s="1">
        <f>MIN(D115:DO115)</f>
        <v>5</v>
      </c>
      <c r="DS115" s="6" t="e">
        <f>STDEV(E115:DO115)</f>
        <v>#DIV/0!</v>
      </c>
      <c r="DT115" s="6">
        <f>QUARTILE(D115:DO115,1)</f>
        <v>5</v>
      </c>
      <c r="DU115" s="6">
        <f>QUARTILE(D115:DO115,3)</f>
        <v>5</v>
      </c>
      <c r="DV115" s="10">
        <f>COUNT(D115:DO115)</f>
        <v>1</v>
      </c>
    </row>
    <row r="116" spans="1:126" s="6" customFormat="1" ht="12.75">
      <c r="A116" s="5"/>
      <c r="B116" s="5" t="s">
        <v>333</v>
      </c>
      <c r="C116" s="5" t="s">
        <v>331</v>
      </c>
      <c r="D116" s="5"/>
      <c r="E116" s="5"/>
      <c r="F116" s="5"/>
      <c r="G116" s="5"/>
      <c r="H116" s="42"/>
      <c r="I116" s="42"/>
      <c r="J116" s="5"/>
      <c r="K116" s="5"/>
      <c r="L116" s="5"/>
      <c r="M116" s="5"/>
      <c r="N116" s="5"/>
      <c r="O116" s="5"/>
      <c r="P116" s="42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42"/>
      <c r="AF116" s="42"/>
      <c r="AG116" s="5"/>
      <c r="AH116" s="5"/>
      <c r="AI116" s="5"/>
      <c r="AJ116" s="5"/>
      <c r="AK116" s="5"/>
      <c r="AL116" s="5"/>
      <c r="AM116" s="5"/>
      <c r="AN116" s="5"/>
      <c r="AO116" s="18"/>
      <c r="AP116" s="5"/>
      <c r="AQ116" s="5"/>
      <c r="AR116" s="5"/>
      <c r="AS116" s="5"/>
      <c r="AT116" s="5"/>
      <c r="AU116" s="5"/>
      <c r="AV116" s="5"/>
      <c r="AW116" s="5"/>
      <c r="AX116" s="5">
        <v>6</v>
      </c>
      <c r="CM116" s="40"/>
      <c r="CN116" s="40"/>
      <c r="CO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P116" s="4">
        <f>AVERAGE(D116:DO116)</f>
        <v>6</v>
      </c>
      <c r="DQ116" s="1">
        <f>MAX(D116:DO116)</f>
        <v>6</v>
      </c>
      <c r="DR116" s="1">
        <f>MIN(D116:DO116)</f>
        <v>6</v>
      </c>
      <c r="DS116" s="6" t="e">
        <f>STDEV(E116:DO116)</f>
        <v>#DIV/0!</v>
      </c>
      <c r="DT116" s="6">
        <f>QUARTILE(D116:DO116,1)</f>
        <v>6</v>
      </c>
      <c r="DU116" s="6">
        <f>QUARTILE(D116:DO116,3)</f>
        <v>6</v>
      </c>
      <c r="DV116" s="10">
        <f>COUNT(D116:DO116)</f>
        <v>1</v>
      </c>
    </row>
    <row r="117" spans="2:126" s="5" customFormat="1" ht="12.75">
      <c r="B117" s="5" t="s">
        <v>334</v>
      </c>
      <c r="C117" s="5" t="s">
        <v>331</v>
      </c>
      <c r="H117" s="42"/>
      <c r="I117" s="42"/>
      <c r="P117" s="42"/>
      <c r="AE117" s="42"/>
      <c r="AF117" s="42"/>
      <c r="AO117" s="18"/>
      <c r="AX117" s="5">
        <v>9</v>
      </c>
      <c r="CM117" s="42"/>
      <c r="CN117" s="42"/>
      <c r="CO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P117" s="4">
        <f>AVERAGE(D117:DO117)</f>
        <v>9</v>
      </c>
      <c r="DQ117" s="1">
        <f>MAX(D117:DO117)</f>
        <v>9</v>
      </c>
      <c r="DR117" s="1">
        <f>MIN(D117:DO117)</f>
        <v>9</v>
      </c>
      <c r="DS117" s="6" t="e">
        <f>STDEV(E117:DO117)</f>
        <v>#DIV/0!</v>
      </c>
      <c r="DT117" s="6">
        <f>QUARTILE(D117:DO117,1)</f>
        <v>9</v>
      </c>
      <c r="DU117" s="6">
        <f>QUARTILE(D117:DO117,3)</f>
        <v>9</v>
      </c>
      <c r="DV117" s="10">
        <f>COUNT(D117:DO117)</f>
        <v>1</v>
      </c>
    </row>
    <row r="118" spans="2:126" s="5" customFormat="1" ht="12.75">
      <c r="B118" s="5" t="s">
        <v>335</v>
      </c>
      <c r="C118" s="5" t="s">
        <v>331</v>
      </c>
      <c r="H118" s="42"/>
      <c r="I118" s="42"/>
      <c r="P118" s="42"/>
      <c r="AE118" s="42"/>
      <c r="AF118" s="42"/>
      <c r="AO118" s="18"/>
      <c r="AX118" s="5">
        <v>12</v>
      </c>
      <c r="CM118" s="42"/>
      <c r="CN118" s="42"/>
      <c r="CO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P118" s="4">
        <f>AVERAGE(D118:DO118)</f>
        <v>12</v>
      </c>
      <c r="DQ118" s="1">
        <f>MAX(D118:DO118)</f>
        <v>12</v>
      </c>
      <c r="DR118" s="1">
        <f>MIN(D118:DO118)</f>
        <v>12</v>
      </c>
      <c r="DS118" s="6" t="e">
        <f>STDEV(E118:DO118)</f>
        <v>#DIV/0!</v>
      </c>
      <c r="DT118" s="6">
        <f>QUARTILE(D118:DO118,1)</f>
        <v>12</v>
      </c>
      <c r="DU118" s="6">
        <f>QUARTILE(D118:DO118,3)</f>
        <v>12</v>
      </c>
      <c r="DV118" s="10">
        <f>COUNT(D118:DO118)</f>
        <v>1</v>
      </c>
    </row>
    <row r="119" spans="2:126" ht="12.75">
      <c r="B119" s="2" t="s">
        <v>224</v>
      </c>
      <c r="C119" s="2" t="s">
        <v>29</v>
      </c>
      <c r="I119" s="37">
        <v>10</v>
      </c>
      <c r="J119" s="2">
        <v>21.53</v>
      </c>
      <c r="AE119" s="37"/>
      <c r="AO119" s="14">
        <v>15.5</v>
      </c>
      <c r="BJ119" s="2">
        <v>16</v>
      </c>
      <c r="CH119" s="2"/>
      <c r="CI119" s="2"/>
      <c r="CJ119" s="2"/>
      <c r="CK119" s="2"/>
      <c r="CM119" s="37"/>
      <c r="CN119" s="37"/>
      <c r="DE119" s="2"/>
      <c r="DF119" s="2"/>
      <c r="DG119" s="2"/>
      <c r="DH119" s="2"/>
      <c r="DP119" s="4">
        <f>AVERAGE(D119:DO119)</f>
        <v>15.7575</v>
      </c>
      <c r="DQ119" s="1">
        <f>MAX(D119:DO119)</f>
        <v>21.53</v>
      </c>
      <c r="DR119" s="1">
        <f>MIN(D119:DO119)</f>
        <v>10</v>
      </c>
      <c r="DS119" s="6">
        <f>STDEV(E119:DO119)</f>
        <v>4.7115346049173095</v>
      </c>
      <c r="DT119" s="6">
        <f>QUARTILE(D119:DO119,1)</f>
        <v>14.125</v>
      </c>
      <c r="DU119" s="6">
        <f>QUARTILE(D119:DO119,3)</f>
        <v>17.3825</v>
      </c>
      <c r="DV119" s="10">
        <f>COUNT(D119:DO119)</f>
        <v>4</v>
      </c>
    </row>
    <row r="120" spans="2:126" ht="12.75">
      <c r="B120" s="2" t="s">
        <v>225</v>
      </c>
      <c r="C120" s="2" t="s">
        <v>29</v>
      </c>
      <c r="I120" s="37">
        <v>6.5</v>
      </c>
      <c r="J120" s="2">
        <v>14.68</v>
      </c>
      <c r="L120" s="2">
        <v>15</v>
      </c>
      <c r="R120" s="2">
        <v>13.16</v>
      </c>
      <c r="AE120" s="37">
        <v>5.75</v>
      </c>
      <c r="AO120" s="14">
        <v>5.6</v>
      </c>
      <c r="AP120" s="2">
        <v>3</v>
      </c>
      <c r="BI120" s="2">
        <v>10</v>
      </c>
      <c r="BJ120" s="2">
        <v>6</v>
      </c>
      <c r="CH120" s="2"/>
      <c r="CI120" s="2"/>
      <c r="CJ120" s="2"/>
      <c r="CK120" s="2"/>
      <c r="CM120" s="37"/>
      <c r="CN120" s="37"/>
      <c r="DE120" s="2"/>
      <c r="DF120" s="2"/>
      <c r="DG120" s="2"/>
      <c r="DH120" s="2"/>
      <c r="DP120" s="4">
        <f>AVERAGE(D120:DO120)</f>
        <v>8.854444444444445</v>
      </c>
      <c r="DQ120" s="1">
        <f>MAX(D120:DO120)</f>
        <v>15</v>
      </c>
      <c r="DR120" s="1">
        <f>MIN(D120:DO120)</f>
        <v>3</v>
      </c>
      <c r="DS120" s="6">
        <f>STDEV(E120:DO120)</f>
        <v>4.468638246465895</v>
      </c>
      <c r="DT120" s="6">
        <f>QUARTILE(D120:DO120,1)</f>
        <v>5.75</v>
      </c>
      <c r="DU120" s="6">
        <f>QUARTILE(D120:DO120,3)</f>
        <v>13.16</v>
      </c>
      <c r="DV120" s="10">
        <f>COUNT(D120:DO120)</f>
        <v>9</v>
      </c>
    </row>
    <row r="121" spans="2:126" ht="12.75">
      <c r="B121" s="2" t="s">
        <v>202</v>
      </c>
      <c r="C121" s="2" t="s">
        <v>29</v>
      </c>
      <c r="I121" s="37"/>
      <c r="AE121" s="37">
        <v>6</v>
      </c>
      <c r="CH121" s="2"/>
      <c r="CI121" s="2"/>
      <c r="CJ121" s="2"/>
      <c r="CK121" s="2"/>
      <c r="CM121" s="37"/>
      <c r="CN121" s="37"/>
      <c r="DE121" s="2"/>
      <c r="DF121" s="2"/>
      <c r="DG121" s="2"/>
      <c r="DH121" s="2"/>
      <c r="DP121" s="4">
        <f>AVERAGE(D121:DO121)</f>
        <v>6</v>
      </c>
      <c r="DQ121" s="1">
        <f>MAX(D121:DO121)</f>
        <v>6</v>
      </c>
      <c r="DR121" s="1">
        <f>MIN(D121:DO121)</f>
        <v>6</v>
      </c>
      <c r="DS121" s="6" t="e">
        <f>STDEV(E121:DO121)</f>
        <v>#DIV/0!</v>
      </c>
      <c r="DT121" s="6">
        <f>QUARTILE(D121:DO121,1)</f>
        <v>6</v>
      </c>
      <c r="DU121" s="6">
        <f>QUARTILE(D121:DO121,3)</f>
        <v>6</v>
      </c>
      <c r="DV121" s="10">
        <f>COUNT(D121:DO121)</f>
        <v>1</v>
      </c>
    </row>
    <row r="122" spans="2:126" ht="12.75">
      <c r="B122" s="2" t="s">
        <v>33</v>
      </c>
      <c r="C122" s="2" t="s">
        <v>29</v>
      </c>
      <c r="I122" s="37"/>
      <c r="Y122" s="2">
        <v>28.5</v>
      </c>
      <c r="AE122" s="37"/>
      <c r="AH122" s="2">
        <v>21</v>
      </c>
      <c r="AI122" s="2">
        <v>25.5</v>
      </c>
      <c r="AM122" s="2">
        <v>9</v>
      </c>
      <c r="AP122" s="2">
        <v>20</v>
      </c>
      <c r="BI122" s="2">
        <v>20</v>
      </c>
      <c r="CH122" s="2"/>
      <c r="CI122" s="2"/>
      <c r="CJ122" s="2"/>
      <c r="CK122" s="2"/>
      <c r="CM122" s="37"/>
      <c r="CN122" s="37"/>
      <c r="DE122" s="2"/>
      <c r="DF122" s="2"/>
      <c r="DG122" s="2"/>
      <c r="DH122" s="2"/>
      <c r="DP122" s="4">
        <f>AVERAGE(D122:DO122)</f>
        <v>20.666666666666668</v>
      </c>
      <c r="DQ122" s="1">
        <f>MAX(D122:DO122)</f>
        <v>28.5</v>
      </c>
      <c r="DR122" s="1">
        <f>MIN(D122:DO122)</f>
        <v>9</v>
      </c>
      <c r="DS122" s="6">
        <f>STDEV(E122:DO122)</f>
        <v>6.660830779014484</v>
      </c>
      <c r="DT122" s="6">
        <f>QUARTILE(D122:DO122,1)</f>
        <v>20</v>
      </c>
      <c r="DU122" s="6">
        <f>QUARTILE(D122:DO122,3)</f>
        <v>24.375</v>
      </c>
      <c r="DV122" s="10">
        <f>COUNT(D122:DO122)</f>
        <v>6</v>
      </c>
    </row>
    <row r="123" spans="2:126" ht="12.75">
      <c r="B123" s="2" t="s">
        <v>113</v>
      </c>
      <c r="C123" s="2" t="s">
        <v>29</v>
      </c>
      <c r="E123" s="2">
        <v>34.46</v>
      </c>
      <c r="G123" s="2">
        <v>31.94</v>
      </c>
      <c r="H123" s="37">
        <v>65</v>
      </c>
      <c r="I123" s="37"/>
      <c r="J123" s="2">
        <v>46.88</v>
      </c>
      <c r="L123" s="2">
        <v>74</v>
      </c>
      <c r="P123" s="37">
        <v>40</v>
      </c>
      <c r="R123" s="2">
        <v>61.99</v>
      </c>
      <c r="S123" s="2">
        <v>66.64</v>
      </c>
      <c r="U123" s="2">
        <v>57.13</v>
      </c>
      <c r="V123" s="2">
        <v>40.13</v>
      </c>
      <c r="W123" s="2">
        <v>140.2</v>
      </c>
      <c r="Y123" s="2">
        <v>52.25</v>
      </c>
      <c r="AE123" s="37"/>
      <c r="AG123" s="2">
        <v>55</v>
      </c>
      <c r="AI123" s="2">
        <v>46.75</v>
      </c>
      <c r="AK123" s="2">
        <v>46.75</v>
      </c>
      <c r="BI123" s="2">
        <v>30</v>
      </c>
      <c r="CH123" s="2"/>
      <c r="CI123" s="2"/>
      <c r="CJ123" s="2"/>
      <c r="CK123" s="2"/>
      <c r="CM123" s="37"/>
      <c r="CN123" s="37"/>
      <c r="CY123" s="38">
        <v>50</v>
      </c>
      <c r="DE123" s="2"/>
      <c r="DF123" s="2"/>
      <c r="DG123" s="2"/>
      <c r="DH123" s="2"/>
      <c r="DP123" s="4">
        <f>AVERAGE(D123:DO123)</f>
        <v>55.24235294117646</v>
      </c>
      <c r="DQ123" s="1">
        <f>MAX(D123:DO123)</f>
        <v>140.2</v>
      </c>
      <c r="DR123" s="1">
        <f>MIN(D123:DO123)</f>
        <v>30</v>
      </c>
      <c r="DS123" s="6">
        <f>STDEV(E123:DO123)</f>
        <v>25.20828497969761</v>
      </c>
      <c r="DT123" s="6">
        <f>QUARTILE(D123:DO123,1)</f>
        <v>40.13</v>
      </c>
      <c r="DU123" s="6">
        <f>QUARTILE(D123:DO123,3)</f>
        <v>61.99</v>
      </c>
      <c r="DV123" s="10">
        <f>COUNT(D123:DO123)</f>
        <v>17</v>
      </c>
    </row>
    <row r="124" spans="2:126" ht="12.75">
      <c r="B124" s="103" t="s">
        <v>355</v>
      </c>
      <c r="C124" s="2" t="s">
        <v>30</v>
      </c>
      <c r="I124" s="44"/>
      <c r="L124" s="2">
        <v>60</v>
      </c>
      <c r="AE124" s="44"/>
      <c r="AO124" s="14">
        <v>100</v>
      </c>
      <c r="DB124" s="38">
        <v>115</v>
      </c>
      <c r="DP124" s="4">
        <f>AVERAGE(D124:DO124)</f>
        <v>91.66666666666667</v>
      </c>
      <c r="DQ124" s="1">
        <f>MAX(D124:DO124)</f>
        <v>115</v>
      </c>
      <c r="DR124" s="1">
        <f>MIN(D124:DO124)</f>
        <v>60</v>
      </c>
      <c r="DS124" s="6">
        <f>STDEV(E124:DO124)</f>
        <v>28.431203515386645</v>
      </c>
      <c r="DT124" s="6">
        <f>QUARTILE(D124:DO124,1)</f>
        <v>80</v>
      </c>
      <c r="DU124" s="6">
        <f>QUARTILE(D124:DO124,3)</f>
        <v>107.5</v>
      </c>
      <c r="DV124" s="10">
        <f>COUNT(D124:DO124)</f>
        <v>3</v>
      </c>
    </row>
    <row r="125" spans="2:126" ht="12.75">
      <c r="B125" s="103" t="s">
        <v>356</v>
      </c>
      <c r="C125" s="103" t="s">
        <v>30</v>
      </c>
      <c r="I125" s="44"/>
      <c r="AE125" s="44"/>
      <c r="CR125" s="2"/>
      <c r="CS125" s="38">
        <v>420</v>
      </c>
      <c r="CT125" s="38">
        <v>90</v>
      </c>
      <c r="CU125" s="38">
        <v>150</v>
      </c>
      <c r="CV125" s="38">
        <v>100</v>
      </c>
      <c r="CX125" s="38">
        <v>164</v>
      </c>
      <c r="DS125" s="6"/>
      <c r="DT125" s="6"/>
      <c r="DU125" s="6"/>
      <c r="DV125" s="10"/>
    </row>
    <row r="126" spans="2:126" ht="12.75">
      <c r="B126" s="103" t="s">
        <v>351</v>
      </c>
      <c r="C126" s="103" t="s">
        <v>30</v>
      </c>
      <c r="I126" s="44"/>
      <c r="AE126" s="44"/>
      <c r="CY126" s="2"/>
      <c r="CZ126" s="2"/>
      <c r="DA126" s="2"/>
      <c r="DD126" s="38">
        <v>277</v>
      </c>
      <c r="DS126" s="6"/>
      <c r="DT126" s="6"/>
      <c r="DU126" s="6"/>
      <c r="DV126" s="10"/>
    </row>
    <row r="127" spans="2:126" ht="12.75">
      <c r="B127" s="103" t="s">
        <v>350</v>
      </c>
      <c r="C127" s="2" t="s">
        <v>30</v>
      </c>
      <c r="I127" s="44"/>
      <c r="AE127" s="44"/>
      <c r="CR127" s="38">
        <v>100</v>
      </c>
      <c r="CW127" s="2"/>
      <c r="CX127" s="2"/>
      <c r="DS127" s="6"/>
      <c r="DT127" s="6"/>
      <c r="DU127" s="6"/>
      <c r="DV127" s="10"/>
    </row>
    <row r="128" spans="2:126" ht="12.75">
      <c r="B128" s="103" t="s">
        <v>354</v>
      </c>
      <c r="I128" s="44"/>
      <c r="AE128" s="44"/>
      <c r="CW128" s="38">
        <v>15</v>
      </c>
      <c r="DA128" s="38">
        <v>50</v>
      </c>
      <c r="DS128" s="6"/>
      <c r="DT128" s="6"/>
      <c r="DU128" s="6"/>
      <c r="DV128" s="10"/>
    </row>
    <row r="129" spans="2:126" ht="12.75">
      <c r="B129" s="2" t="s">
        <v>203</v>
      </c>
      <c r="C129" s="2" t="s">
        <v>250</v>
      </c>
      <c r="I129" s="37">
        <v>12</v>
      </c>
      <c r="AE129" s="37">
        <v>4</v>
      </c>
      <c r="DE129" s="2"/>
      <c r="DF129" s="2"/>
      <c r="DP129" s="4">
        <f>AVERAGE(D129:DO129)</f>
        <v>8</v>
      </c>
      <c r="DQ129" s="1">
        <f>MAX(D129:DO129)</f>
        <v>12</v>
      </c>
      <c r="DR129" s="1">
        <f>MIN(D129:DO129)</f>
        <v>4</v>
      </c>
      <c r="DS129" s="6">
        <f>STDEV(E129:DO129)</f>
        <v>5.656854249492381</v>
      </c>
      <c r="DT129" s="6">
        <f>QUARTILE(D129:DO129,1)</f>
        <v>6</v>
      </c>
      <c r="DU129" s="6">
        <f>QUARTILE(D129:DO129,3)</f>
        <v>10</v>
      </c>
      <c r="DV129" s="10">
        <f>COUNT(D129:DO129)</f>
        <v>2</v>
      </c>
    </row>
    <row r="130" spans="2:126" s="3" customFormat="1" ht="12.75">
      <c r="B130" s="4" t="s">
        <v>96</v>
      </c>
      <c r="H130" s="41"/>
      <c r="I130" s="41"/>
      <c r="P130" s="41"/>
      <c r="AE130" s="41"/>
      <c r="AF130" s="41"/>
      <c r="AO130" s="17"/>
      <c r="CM130" s="41"/>
      <c r="CN130" s="41"/>
      <c r="CO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P130" s="4"/>
      <c r="DQ130" s="4"/>
      <c r="DR130" s="4"/>
      <c r="DS130" s="4"/>
      <c r="DT130" s="9"/>
      <c r="DU130" s="9"/>
      <c r="DV130" s="9"/>
    </row>
    <row r="131" spans="2:126" ht="12.75">
      <c r="B131" s="2" t="s">
        <v>226</v>
      </c>
      <c r="C131" s="2" t="s">
        <v>89</v>
      </c>
      <c r="D131" s="2">
        <v>6000</v>
      </c>
      <c r="E131" s="2">
        <v>5000</v>
      </c>
      <c r="I131" s="37"/>
      <c r="AE131" s="37"/>
      <c r="CH131" s="2"/>
      <c r="CI131" s="2"/>
      <c r="CJ131" s="2"/>
      <c r="CK131" s="2"/>
      <c r="CM131" s="37"/>
      <c r="CN131" s="37"/>
      <c r="DE131" s="2"/>
      <c r="DF131" s="2"/>
      <c r="DG131" s="2"/>
      <c r="DH131" s="2"/>
      <c r="DP131" s="4">
        <f>AVERAGE(D131:DO131)</f>
        <v>5500</v>
      </c>
      <c r="DQ131" s="1">
        <f>MAX(D131:DO131)</f>
        <v>6000</v>
      </c>
      <c r="DR131" s="1">
        <f>MIN(D131:DO131)</f>
        <v>5000</v>
      </c>
      <c r="DS131" s="6" t="e">
        <f>STDEV(E131:DO131)</f>
        <v>#DIV/0!</v>
      </c>
      <c r="DT131" s="6">
        <f>QUARTILE(D131:DO131,1)</f>
        <v>5250</v>
      </c>
      <c r="DU131" s="6">
        <f>QUARTILE(D131:DO131,3)</f>
        <v>5750</v>
      </c>
      <c r="DV131" s="10">
        <f>COUNT(D131:DO131)</f>
        <v>2</v>
      </c>
    </row>
    <row r="132" spans="2:126" ht="12.75">
      <c r="B132" s="2" t="s">
        <v>269</v>
      </c>
      <c r="C132" s="2" t="s">
        <v>80</v>
      </c>
      <c r="I132" s="37">
        <v>5.9</v>
      </c>
      <c r="P132" s="37">
        <v>5</v>
      </c>
      <c r="X132" s="2">
        <v>33</v>
      </c>
      <c r="Y132" s="2">
        <v>20</v>
      </c>
      <c r="AE132" s="37">
        <v>7</v>
      </c>
      <c r="AV132" s="2">
        <v>6.5</v>
      </c>
      <c r="CH132" s="2"/>
      <c r="CI132" s="2"/>
      <c r="CJ132" s="2"/>
      <c r="CK132" s="2"/>
      <c r="CM132" s="37"/>
      <c r="CN132" s="37"/>
      <c r="DE132" s="2"/>
      <c r="DF132" s="2"/>
      <c r="DG132" s="2"/>
      <c r="DH132" s="2"/>
      <c r="DP132" s="4">
        <f>AVERAGE(D132:DO132)</f>
        <v>12.9</v>
      </c>
      <c r="DQ132" s="1">
        <f>MAX(D132:DO132)</f>
        <v>33</v>
      </c>
      <c r="DR132" s="1">
        <f>MIN(D132:DO132)</f>
        <v>5</v>
      </c>
      <c r="DS132" s="6">
        <f>STDEV(E132:DO132)</f>
        <v>11.327841806805035</v>
      </c>
      <c r="DT132" s="6">
        <f>QUARTILE(D132:DO132,1)</f>
        <v>6.050000000000001</v>
      </c>
      <c r="DU132" s="6">
        <f>QUARTILE(D132:DO132,3)</f>
        <v>16.75</v>
      </c>
      <c r="DV132" s="10">
        <f>COUNT(D132:DO132)</f>
        <v>6</v>
      </c>
    </row>
    <row r="133" spans="2:126" ht="51">
      <c r="B133" s="2" t="s">
        <v>227</v>
      </c>
      <c r="C133" s="2" t="s">
        <v>59</v>
      </c>
      <c r="I133" s="37"/>
      <c r="AE133" s="37"/>
      <c r="AV133" s="2">
        <f>79000/245</f>
        <v>322.44897959183675</v>
      </c>
      <c r="BB133" s="2">
        <v>135</v>
      </c>
      <c r="BF133" s="2">
        <f>50000/90</f>
        <v>555.5555555555555</v>
      </c>
      <c r="CH133" s="2"/>
      <c r="CI133" s="2"/>
      <c r="CJ133" s="2"/>
      <c r="CK133" s="2"/>
      <c r="CM133" s="37"/>
      <c r="CN133" s="37"/>
      <c r="DE133" s="2"/>
      <c r="DF133" s="2"/>
      <c r="DG133" s="2"/>
      <c r="DH133" s="2"/>
      <c r="DP133" s="4">
        <f>AVERAGE(D133:DO133)</f>
        <v>337.6681783824641</v>
      </c>
      <c r="DQ133" s="1">
        <f>MAX(D133:DO133)</f>
        <v>555.5555555555555</v>
      </c>
      <c r="DR133" s="1">
        <f>MIN(D133:DO133)</f>
        <v>135</v>
      </c>
      <c r="DS133" s="6">
        <f>STDEV(E133:DO133)</f>
        <v>210.6904407799081</v>
      </c>
      <c r="DT133" s="6">
        <f>QUARTILE(D133:DO133,1)</f>
        <v>228.72448979591837</v>
      </c>
      <c r="DU133" s="6">
        <f>QUARTILE(D133:DO133,3)</f>
        <v>439.00226757369614</v>
      </c>
      <c r="DV133" s="10">
        <f>COUNT(D133:DO133)</f>
        <v>3</v>
      </c>
    </row>
    <row r="134" spans="2:126" ht="12.75">
      <c r="B134" s="2" t="s">
        <v>339</v>
      </c>
      <c r="C134" s="2" t="s">
        <v>43</v>
      </c>
      <c r="I134" s="37"/>
      <c r="AE134" s="37"/>
      <c r="AX134" s="2">
        <v>10000</v>
      </c>
      <c r="CH134" s="2"/>
      <c r="CI134" s="2"/>
      <c r="CJ134" s="2"/>
      <c r="CK134" s="2"/>
      <c r="CM134" s="37"/>
      <c r="CN134" s="37"/>
      <c r="DE134" s="2"/>
      <c r="DF134" s="2"/>
      <c r="DG134" s="2"/>
      <c r="DH134" s="2"/>
      <c r="DS134" s="6"/>
      <c r="DT134" s="6"/>
      <c r="DU134" s="6"/>
      <c r="DV134" s="10"/>
    </row>
    <row r="135" spans="2:126" ht="12.75">
      <c r="B135" s="2" t="s">
        <v>338</v>
      </c>
      <c r="C135" s="2" t="s">
        <v>43</v>
      </c>
      <c r="I135" s="37"/>
      <c r="AE135" s="37"/>
      <c r="AX135" s="2">
        <v>750</v>
      </c>
      <c r="CH135" s="2"/>
      <c r="CI135" s="2"/>
      <c r="CJ135" s="2"/>
      <c r="CK135" s="2"/>
      <c r="CM135" s="37"/>
      <c r="CN135" s="37"/>
      <c r="DE135" s="2"/>
      <c r="DF135" s="2"/>
      <c r="DG135" s="2"/>
      <c r="DH135" s="2"/>
      <c r="DS135" s="6"/>
      <c r="DT135" s="6"/>
      <c r="DU135" s="6"/>
      <c r="DV135" s="10"/>
    </row>
    <row r="136" spans="2:126" s="3" customFormat="1" ht="12.75">
      <c r="B136" s="4" t="s">
        <v>114</v>
      </c>
      <c r="H136" s="41"/>
      <c r="I136" s="41"/>
      <c r="P136" s="41"/>
      <c r="AE136" s="41"/>
      <c r="AF136" s="41"/>
      <c r="AO136" s="17"/>
      <c r="CM136" s="41"/>
      <c r="CN136" s="41"/>
      <c r="CO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P136" s="4"/>
      <c r="DQ136" s="4"/>
      <c r="DR136" s="4"/>
      <c r="DS136" s="4"/>
      <c r="DT136" s="9"/>
      <c r="DU136" s="9"/>
      <c r="DV136" s="9"/>
    </row>
    <row r="137" spans="2:126" ht="12.75">
      <c r="B137" s="2" t="s">
        <v>10</v>
      </c>
      <c r="C137" s="2" t="s">
        <v>43</v>
      </c>
      <c r="D137" s="2">
        <v>650</v>
      </c>
      <c r="E137" s="2">
        <v>1000</v>
      </c>
      <c r="I137" s="37"/>
      <c r="R137" s="2">
        <v>1000</v>
      </c>
      <c r="AE137" s="37"/>
      <c r="AW137" s="2">
        <v>510</v>
      </c>
      <c r="AX137" s="2">
        <v>650</v>
      </c>
      <c r="BA137" s="2">
        <v>400</v>
      </c>
      <c r="BB137" s="2">
        <v>750</v>
      </c>
      <c r="CH137" s="2"/>
      <c r="CI137" s="2"/>
      <c r="CJ137" s="2"/>
      <c r="CK137" s="2"/>
      <c r="CM137" s="37"/>
      <c r="CN137" s="37"/>
      <c r="DE137" s="2"/>
      <c r="DF137" s="2"/>
      <c r="DG137" s="2"/>
      <c r="DH137" s="2"/>
      <c r="DP137" s="4">
        <f>AVERAGE(D137:DO137)</f>
        <v>708.5714285714286</v>
      </c>
      <c r="DQ137" s="1">
        <f>MAX(D137:DO137)</f>
        <v>1000</v>
      </c>
      <c r="DR137" s="1">
        <f>MIN(D137:DO137)</f>
        <v>400</v>
      </c>
      <c r="DS137" s="6">
        <f>STDEV(E137:DO137)</f>
        <v>248.62957721612025</v>
      </c>
      <c r="DT137" s="6">
        <f>QUARTILE(D137:DO137,1)</f>
        <v>580</v>
      </c>
      <c r="DU137" s="6">
        <f>QUARTILE(D137:DO137,3)</f>
        <v>875</v>
      </c>
      <c r="DV137" s="10">
        <f>COUNT(D137:DO137)</f>
        <v>7</v>
      </c>
    </row>
    <row r="138" spans="2:126" ht="12.75">
      <c r="B138" s="2" t="s">
        <v>228</v>
      </c>
      <c r="C138" s="2" t="s">
        <v>43</v>
      </c>
      <c r="D138" s="2">
        <v>200</v>
      </c>
      <c r="I138" s="37"/>
      <c r="AE138" s="37"/>
      <c r="AX138" s="2">
        <v>260</v>
      </c>
      <c r="BA138" s="2">
        <v>230</v>
      </c>
      <c r="BB138" s="2">
        <v>350</v>
      </c>
      <c r="CH138" s="2"/>
      <c r="CI138" s="2"/>
      <c r="CJ138" s="2"/>
      <c r="CK138" s="2"/>
      <c r="CM138" s="37"/>
      <c r="CN138" s="37"/>
      <c r="DE138" s="2"/>
      <c r="DF138" s="2"/>
      <c r="DG138" s="2"/>
      <c r="DH138" s="2"/>
      <c r="DP138" s="4">
        <f>AVERAGE(D138:DO138)</f>
        <v>260</v>
      </c>
      <c r="DQ138" s="1">
        <f>MAX(D138:DO138)</f>
        <v>350</v>
      </c>
      <c r="DR138" s="1">
        <f>MIN(D138:DO138)</f>
        <v>200</v>
      </c>
      <c r="DS138" s="6">
        <f>STDEV(E138:DO138)</f>
        <v>62.44997998398398</v>
      </c>
      <c r="DT138" s="6">
        <f>QUARTILE(D138:DO138,1)</f>
        <v>222.5</v>
      </c>
      <c r="DU138" s="6">
        <f>QUARTILE(D138:DO138,3)</f>
        <v>282.5</v>
      </c>
      <c r="DV138" s="10">
        <f>COUNT(D138:DO138)</f>
        <v>4</v>
      </c>
    </row>
    <row r="139" spans="2:126" ht="12.75">
      <c r="B139" s="2" t="s">
        <v>58</v>
      </c>
      <c r="C139" s="2" t="s">
        <v>43</v>
      </c>
      <c r="D139" s="2">
        <v>600</v>
      </c>
      <c r="I139" s="37"/>
      <c r="AE139" s="37"/>
      <c r="AX139" s="2">
        <v>700</v>
      </c>
      <c r="BA139" s="2">
        <v>700</v>
      </c>
      <c r="BB139" s="2">
        <v>1300</v>
      </c>
      <c r="CH139" s="2"/>
      <c r="CI139" s="2"/>
      <c r="CJ139" s="2"/>
      <c r="CK139" s="2"/>
      <c r="CM139" s="37"/>
      <c r="CN139" s="37"/>
      <c r="DE139" s="2"/>
      <c r="DF139" s="2"/>
      <c r="DG139" s="2"/>
      <c r="DH139" s="2"/>
      <c r="DP139" s="4">
        <f>AVERAGE(D139:DO139)</f>
        <v>825</v>
      </c>
      <c r="DQ139" s="1">
        <f>MAX(D139:DO139)</f>
        <v>1300</v>
      </c>
      <c r="DR139" s="1">
        <f>MIN(D139:DO139)</f>
        <v>600</v>
      </c>
      <c r="DS139" s="6">
        <f>STDEV(E139:DO139)</f>
        <v>346.41016151377545</v>
      </c>
      <c r="DT139" s="6">
        <f>QUARTILE(D139:DO139,1)</f>
        <v>675</v>
      </c>
      <c r="DU139" s="6">
        <f>QUARTILE(D139:DO139,3)</f>
        <v>850</v>
      </c>
      <c r="DV139" s="10">
        <f>COUNT(D139:DO139)</f>
        <v>4</v>
      </c>
    </row>
    <row r="140" spans="2:126" ht="12.75">
      <c r="B140" s="2" t="s">
        <v>16</v>
      </c>
      <c r="C140" s="2" t="s">
        <v>43</v>
      </c>
      <c r="D140" s="2">
        <v>200</v>
      </c>
      <c r="I140" s="37"/>
      <c r="AE140" s="37"/>
      <c r="CH140" s="2"/>
      <c r="CI140" s="2"/>
      <c r="CJ140" s="2"/>
      <c r="CK140" s="2"/>
      <c r="CM140" s="37"/>
      <c r="CN140" s="37"/>
      <c r="DE140" s="2"/>
      <c r="DF140" s="2"/>
      <c r="DG140" s="2"/>
      <c r="DH140" s="2"/>
      <c r="DP140" s="4">
        <f>AVERAGE(D140:DO140)</f>
        <v>200</v>
      </c>
      <c r="DQ140" s="1">
        <f>MAX(D140:DO140)</f>
        <v>200</v>
      </c>
      <c r="DR140" s="1">
        <f>MIN(D140:DO140)</f>
        <v>200</v>
      </c>
      <c r="DS140" s="6" t="e">
        <f>STDEV(E140:DO140)</f>
        <v>#DIV/0!</v>
      </c>
      <c r="DT140" s="6">
        <f>QUARTILE(D140:DO140,1)</f>
        <v>200</v>
      </c>
      <c r="DU140" s="6">
        <f>QUARTILE(D140:DO140,3)</f>
        <v>200</v>
      </c>
      <c r="DV140" s="10">
        <f>COUNT(D140:DO140)</f>
        <v>1</v>
      </c>
    </row>
    <row r="141" spans="2:126" ht="12.75">
      <c r="B141" s="2" t="s">
        <v>229</v>
      </c>
      <c r="C141" s="2" t="s">
        <v>43</v>
      </c>
      <c r="D141" s="2">
        <v>1000</v>
      </c>
      <c r="I141" s="37"/>
      <c r="AE141" s="37"/>
      <c r="AX141" s="2">
        <v>1400</v>
      </c>
      <c r="BA141" s="2">
        <v>1900</v>
      </c>
      <c r="BB141" s="2">
        <v>2000</v>
      </c>
      <c r="CH141" s="2"/>
      <c r="CI141" s="2"/>
      <c r="CJ141" s="2"/>
      <c r="CK141" s="2"/>
      <c r="CM141" s="37"/>
      <c r="CN141" s="37"/>
      <c r="DE141" s="2"/>
      <c r="DF141" s="2"/>
      <c r="DG141" s="2"/>
      <c r="DH141" s="2"/>
      <c r="DP141" s="4">
        <f>AVERAGE(D141:DO141)</f>
        <v>1575</v>
      </c>
      <c r="DQ141" s="1">
        <f>MAX(D141:DO141)</f>
        <v>2000</v>
      </c>
      <c r="DR141" s="1">
        <f>MIN(D141:DO141)</f>
        <v>1000</v>
      </c>
      <c r="DS141" s="6">
        <f>STDEV(E141:DO141)</f>
        <v>321.45502536643136</v>
      </c>
      <c r="DT141" s="6">
        <f>QUARTILE(D141:DO141,1)</f>
        <v>1300</v>
      </c>
      <c r="DU141" s="6">
        <f>QUARTILE(D141:DO141,3)</f>
        <v>1925</v>
      </c>
      <c r="DV141" s="10">
        <f>COUNT(D141:DO141)</f>
        <v>4</v>
      </c>
    </row>
    <row r="142" spans="2:126" ht="12.75">
      <c r="B142" s="2" t="s">
        <v>230</v>
      </c>
      <c r="C142" s="2" t="s">
        <v>43</v>
      </c>
      <c r="D142" s="2">
        <v>500</v>
      </c>
      <c r="I142" s="37"/>
      <c r="AE142" s="37"/>
      <c r="AX142" s="2">
        <v>1600</v>
      </c>
      <c r="BA142" s="2">
        <v>1400</v>
      </c>
      <c r="BB142" s="2">
        <v>2600</v>
      </c>
      <c r="CH142" s="2"/>
      <c r="CI142" s="2"/>
      <c r="CJ142" s="2"/>
      <c r="CK142" s="2"/>
      <c r="CM142" s="37"/>
      <c r="CN142" s="37"/>
      <c r="DE142" s="2"/>
      <c r="DF142" s="2"/>
      <c r="DG142" s="2"/>
      <c r="DH142" s="2"/>
      <c r="DP142" s="4">
        <f>AVERAGE(D142:DO142)</f>
        <v>1525</v>
      </c>
      <c r="DQ142" s="1">
        <f>MAX(D142:DO142)</f>
        <v>2600</v>
      </c>
      <c r="DR142" s="1">
        <f>MIN(D142:DO142)</f>
        <v>500</v>
      </c>
      <c r="DS142" s="6">
        <f>STDEV(E142:DO142)</f>
        <v>642.9100507328634</v>
      </c>
      <c r="DT142" s="6">
        <f>QUARTILE(D142:DO142,1)</f>
        <v>1175</v>
      </c>
      <c r="DU142" s="6">
        <f>QUARTILE(D142:DO142,3)</f>
        <v>1850</v>
      </c>
      <c r="DV142" s="10">
        <f>COUNT(D142:DO142)</f>
        <v>4</v>
      </c>
    </row>
    <row r="143" spans="2:126" ht="14.25" customHeight="1">
      <c r="B143" s="2" t="s">
        <v>66</v>
      </c>
      <c r="C143" s="2" t="s">
        <v>43</v>
      </c>
      <c r="E143" s="2">
        <v>120</v>
      </c>
      <c r="H143" s="37">
        <v>120</v>
      </c>
      <c r="I143" s="37"/>
      <c r="AE143" s="37"/>
      <c r="CH143" s="2"/>
      <c r="CI143" s="2"/>
      <c r="CJ143" s="2"/>
      <c r="CK143" s="2"/>
      <c r="CM143" s="37"/>
      <c r="CN143" s="37"/>
      <c r="DE143" s="2"/>
      <c r="DF143" s="2"/>
      <c r="DG143" s="2"/>
      <c r="DH143" s="2"/>
      <c r="DP143" s="4">
        <f>AVERAGE(D143:DO143)</f>
        <v>120</v>
      </c>
      <c r="DQ143" s="1">
        <f>MAX(D143:DO143)</f>
        <v>120</v>
      </c>
      <c r="DR143" s="1">
        <f>MIN(D143:DO143)</f>
        <v>120</v>
      </c>
      <c r="DS143" s="6">
        <f>STDEV(E143:DO143)</f>
        <v>0</v>
      </c>
      <c r="DT143" s="6">
        <f>QUARTILE(D143:DO143,1)</f>
        <v>120</v>
      </c>
      <c r="DU143" s="6">
        <f>QUARTILE(D143:DO143,3)</f>
        <v>120</v>
      </c>
      <c r="DV143" s="10">
        <f>COUNT(D143:DO143)</f>
        <v>2</v>
      </c>
    </row>
    <row r="144" spans="2:126" ht="12.75">
      <c r="B144" s="2" t="s">
        <v>67</v>
      </c>
      <c r="C144" s="2" t="s">
        <v>43</v>
      </c>
      <c r="E144" s="2">
        <v>4000</v>
      </c>
      <c r="I144" s="37"/>
      <c r="AE144" s="37"/>
      <c r="CH144" s="2"/>
      <c r="CI144" s="2"/>
      <c r="CJ144" s="2"/>
      <c r="CK144" s="2"/>
      <c r="CM144" s="37"/>
      <c r="CN144" s="37"/>
      <c r="DE144" s="2"/>
      <c r="DF144" s="2"/>
      <c r="DG144" s="2"/>
      <c r="DH144" s="2"/>
      <c r="DP144" s="4">
        <f>AVERAGE(D144:DO144)</f>
        <v>4000</v>
      </c>
      <c r="DQ144" s="1">
        <f>MAX(D144:DO144)</f>
        <v>4000</v>
      </c>
      <c r="DR144" s="1">
        <f>MIN(D144:DO144)</f>
        <v>4000</v>
      </c>
      <c r="DS144" s="6" t="e">
        <f>STDEV(E144:DO144)</f>
        <v>#DIV/0!</v>
      </c>
      <c r="DT144" s="6">
        <f>QUARTILE(D144:DO144,1)</f>
        <v>4000</v>
      </c>
      <c r="DU144" s="6">
        <f>QUARTILE(D144:DO144,3)</f>
        <v>4000</v>
      </c>
      <c r="DV144" s="10">
        <f>COUNT(D144:DO144)</f>
        <v>1</v>
      </c>
    </row>
    <row r="145" spans="9:126" ht="12.75">
      <c r="I145" s="37"/>
      <c r="AE145" s="37"/>
      <c r="CH145" s="2"/>
      <c r="CI145" s="2"/>
      <c r="CJ145" s="2"/>
      <c r="CK145" s="2"/>
      <c r="CM145" s="37"/>
      <c r="CN145" s="37"/>
      <c r="DE145" s="2"/>
      <c r="DF145" s="2"/>
      <c r="DG145" s="2"/>
      <c r="DH145" s="2"/>
      <c r="DS145" s="6"/>
      <c r="DT145" s="6"/>
      <c r="DU145" s="6"/>
      <c r="DV145" s="10"/>
    </row>
    <row r="146" spans="2:126" s="3" customFormat="1" ht="12.75">
      <c r="B146" s="4" t="s">
        <v>324</v>
      </c>
      <c r="H146" s="41"/>
      <c r="I146" s="41"/>
      <c r="P146" s="41"/>
      <c r="AE146" s="41"/>
      <c r="AF146" s="41"/>
      <c r="AO146" s="17"/>
      <c r="CM146" s="41"/>
      <c r="CN146" s="41"/>
      <c r="CO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P146" s="4"/>
      <c r="DQ146" s="4"/>
      <c r="DR146" s="4"/>
      <c r="DS146" s="4"/>
      <c r="DT146" s="9"/>
      <c r="DU146" s="9"/>
      <c r="DV146" s="9"/>
    </row>
    <row r="147" spans="2:126" ht="12.75">
      <c r="B147" s="2" t="s">
        <v>13</v>
      </c>
      <c r="C147" s="2" t="s">
        <v>5</v>
      </c>
      <c r="D147" s="2">
        <v>13.39</v>
      </c>
      <c r="I147" s="37"/>
      <c r="AE147" s="37"/>
      <c r="BH147" s="2">
        <v>8.27</v>
      </c>
      <c r="CH147" s="2"/>
      <c r="CI147" s="2"/>
      <c r="CJ147" s="2"/>
      <c r="CK147" s="2"/>
      <c r="CM147" s="37"/>
      <c r="CN147" s="37"/>
      <c r="DE147" s="2"/>
      <c r="DF147" s="2"/>
      <c r="DG147" s="2"/>
      <c r="DH147" s="2"/>
      <c r="DP147" s="4">
        <f>AVERAGE(D147:DO147)</f>
        <v>10.83</v>
      </c>
      <c r="DQ147" s="1">
        <f>MAX(D147:DO147)</f>
        <v>13.39</v>
      </c>
      <c r="DR147" s="1">
        <f>MIN(D147:DO147)</f>
        <v>8.27</v>
      </c>
      <c r="DS147" s="6" t="e">
        <f>STDEV(E147:DO147)</f>
        <v>#DIV/0!</v>
      </c>
      <c r="DT147" s="6">
        <f>QUARTILE(D147:DO147,1)</f>
        <v>9.55</v>
      </c>
      <c r="DU147" s="6">
        <f>QUARTILE(D147:DO147,3)</f>
        <v>12.11</v>
      </c>
      <c r="DV147" s="10">
        <f>COUNT(D147:DO147)</f>
        <v>2</v>
      </c>
    </row>
    <row r="148" spans="2:126" ht="12.75">
      <c r="B148" s="2" t="s">
        <v>325</v>
      </c>
      <c r="C148" s="2" t="s">
        <v>5</v>
      </c>
      <c r="D148" s="2">
        <v>15.5</v>
      </c>
      <c r="I148" s="37"/>
      <c r="AE148" s="37"/>
      <c r="BB148" s="2">
        <v>55</v>
      </c>
      <c r="BH148" s="2">
        <v>16.54</v>
      </c>
      <c r="CH148" s="2"/>
      <c r="CI148" s="2"/>
      <c r="CJ148" s="2"/>
      <c r="CK148" s="2"/>
      <c r="CM148" s="37"/>
      <c r="CN148" s="37"/>
      <c r="DE148" s="2"/>
      <c r="DF148" s="2"/>
      <c r="DG148" s="2"/>
      <c r="DH148" s="2"/>
      <c r="DP148" s="4">
        <f>AVERAGE(D148:DO148)</f>
        <v>29.013333333333332</v>
      </c>
      <c r="DQ148" s="1">
        <f>MAX(D148:DO148)</f>
        <v>55</v>
      </c>
      <c r="DR148" s="1">
        <f>MIN(D148:DO148)</f>
        <v>15.5</v>
      </c>
      <c r="DS148" s="6">
        <f>STDEV(E148:DO148)</f>
        <v>27.195326804434632</v>
      </c>
      <c r="DT148" s="6">
        <f>QUARTILE(D148:DO148,1)</f>
        <v>16.02</v>
      </c>
      <c r="DU148" s="6">
        <f>QUARTILE(D148:DO148,3)</f>
        <v>35.769999999999996</v>
      </c>
      <c r="DV148" s="10">
        <f>COUNT(D148:DO148)</f>
        <v>3</v>
      </c>
    </row>
    <row r="149" spans="2:126" ht="12.75">
      <c r="B149" s="2" t="s">
        <v>340</v>
      </c>
      <c r="C149" s="2" t="s">
        <v>315</v>
      </c>
      <c r="I149" s="37"/>
      <c r="AE149" s="37"/>
      <c r="AX149" s="2">
        <v>25500</v>
      </c>
      <c r="CH149" s="2"/>
      <c r="CI149" s="2"/>
      <c r="CJ149" s="2"/>
      <c r="CK149" s="2"/>
      <c r="CM149" s="37"/>
      <c r="CN149" s="37"/>
      <c r="DE149" s="2"/>
      <c r="DF149" s="2"/>
      <c r="DG149" s="2"/>
      <c r="DH149" s="2"/>
      <c r="DS149" s="6"/>
      <c r="DT149" s="6"/>
      <c r="DU149" s="6"/>
      <c r="DV149" s="10"/>
    </row>
    <row r="150" spans="9:126" ht="12.75">
      <c r="I150" s="37"/>
      <c r="AE150" s="37"/>
      <c r="CH150" s="2"/>
      <c r="CI150" s="2"/>
      <c r="CJ150" s="2"/>
      <c r="CK150" s="2"/>
      <c r="CM150" s="37"/>
      <c r="CN150" s="37"/>
      <c r="DE150" s="2"/>
      <c r="DF150" s="2"/>
      <c r="DG150" s="2"/>
      <c r="DH150" s="2"/>
      <c r="DS150" s="6"/>
      <c r="DT150" s="6"/>
      <c r="DU150" s="6"/>
      <c r="DV150" s="10"/>
    </row>
    <row r="151" spans="2:108" s="3" customFormat="1" ht="12.75">
      <c r="B151" s="4" t="s">
        <v>105</v>
      </c>
      <c r="H151" s="41"/>
      <c r="I151" s="41"/>
      <c r="P151" s="41"/>
      <c r="AE151" s="41"/>
      <c r="AF151" s="41"/>
      <c r="AO151" s="17"/>
      <c r="CM151" s="41"/>
      <c r="CN151" s="41"/>
      <c r="CO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2:126" s="7" customFormat="1" ht="12.75">
      <c r="B152" s="7" t="s">
        <v>107</v>
      </c>
      <c r="C152" s="7" t="s">
        <v>30</v>
      </c>
      <c r="H152" s="43"/>
      <c r="I152" s="43"/>
      <c r="J152" s="7">
        <v>82</v>
      </c>
      <c r="P152" s="43"/>
      <c r="AE152" s="43"/>
      <c r="AF152" s="43"/>
      <c r="AO152" s="16"/>
      <c r="BJ152" s="7">
        <v>150</v>
      </c>
      <c r="BK152" s="7">
        <v>170</v>
      </c>
      <c r="CM152" s="43"/>
      <c r="CN152" s="43"/>
      <c r="CO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7">
        <v>37.5</v>
      </c>
      <c r="DF152" s="7">
        <v>36</v>
      </c>
      <c r="DI152" s="7">
        <v>56.4</v>
      </c>
      <c r="DJ152" s="7">
        <v>77.7</v>
      </c>
      <c r="DK152" s="7">
        <v>33</v>
      </c>
      <c r="DL152" s="7">
        <v>21</v>
      </c>
      <c r="DP152" s="4">
        <f>AVERAGE(D152:DO152)</f>
        <v>73.73333333333333</v>
      </c>
      <c r="DQ152" s="1">
        <f>MAX(D152:DO152)</f>
        <v>170</v>
      </c>
      <c r="DR152" s="1">
        <f>MIN(D152:DO152)</f>
        <v>21</v>
      </c>
      <c r="DS152" s="6">
        <f>STDEV(E152:DO152)</f>
        <v>53.20368878188805</v>
      </c>
      <c r="DT152" s="6">
        <f>QUARTILE(D152:DO152,1)</f>
        <v>36</v>
      </c>
      <c r="DU152" s="6">
        <f>QUARTILE(D152:DO152,3)</f>
        <v>82</v>
      </c>
      <c r="DV152" s="10">
        <f aca="true" t="shared" si="0" ref="DV152:DV161">COUNT(D152:DO152)</f>
        <v>9</v>
      </c>
    </row>
    <row r="153" spans="2:126" s="7" customFormat="1" ht="12.75">
      <c r="B153" s="7" t="s">
        <v>166</v>
      </c>
      <c r="C153" s="7" t="s">
        <v>30</v>
      </c>
      <c r="H153" s="43"/>
      <c r="I153" s="43"/>
      <c r="P153" s="43"/>
      <c r="Q153" s="43">
        <v>50</v>
      </c>
      <c r="R153" s="7">
        <v>100</v>
      </c>
      <c r="AE153" s="43"/>
      <c r="AF153" s="43"/>
      <c r="AO153" s="16"/>
      <c r="CM153" s="43">
        <v>500</v>
      </c>
      <c r="CN153" s="43">
        <v>675</v>
      </c>
      <c r="CO153" s="43">
        <v>300</v>
      </c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G153" s="7">
        <v>554</v>
      </c>
      <c r="DH153" s="7">
        <v>750</v>
      </c>
      <c r="DP153" s="4">
        <f>AVERAGE(D153:DO153)</f>
        <v>418.42857142857144</v>
      </c>
      <c r="DQ153" s="1">
        <f>MAX(D153:DO153)</f>
        <v>750</v>
      </c>
      <c r="DR153" s="1">
        <f>MIN(D153:DO153)</f>
        <v>50</v>
      </c>
      <c r="DS153" s="6">
        <f>STDEV(E153:DO153)</f>
        <v>274.4581675124384</v>
      </c>
      <c r="DT153" s="6">
        <f>QUARTILE(D153:DO153,1)</f>
        <v>200</v>
      </c>
      <c r="DU153" s="6">
        <f>QUARTILE(D153:DO153,3)</f>
        <v>614.5</v>
      </c>
      <c r="DV153" s="10">
        <f>COUNT(D153:DO153)</f>
        <v>7</v>
      </c>
    </row>
    <row r="154" spans="2:126" s="7" customFormat="1" ht="12.75">
      <c r="B154" s="7" t="s">
        <v>172</v>
      </c>
      <c r="H154" s="43"/>
      <c r="I154" s="43"/>
      <c r="P154" s="43"/>
      <c r="AE154" s="43"/>
      <c r="AF154" s="43"/>
      <c r="AO154" s="16"/>
      <c r="CL154" s="7">
        <v>982</v>
      </c>
      <c r="CM154" s="43"/>
      <c r="CN154" s="43"/>
      <c r="CO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P154" s="4">
        <f>AVERAGE(D154:DO154)</f>
        <v>982</v>
      </c>
      <c r="DQ154" s="1">
        <f>MAX(D154:DO154)</f>
        <v>982</v>
      </c>
      <c r="DR154" s="1">
        <f>MIN(D154:DO154)</f>
        <v>982</v>
      </c>
      <c r="DS154" s="6" t="e">
        <f>STDEV(E154:DO154)</f>
        <v>#DIV/0!</v>
      </c>
      <c r="DT154" s="6">
        <f>QUARTILE(D154:DO154,1)</f>
        <v>982</v>
      </c>
      <c r="DU154" s="6">
        <f>QUARTILE(D154:DO154,3)</f>
        <v>982</v>
      </c>
      <c r="DV154" s="10">
        <f>COUNT(D154:DO154)</f>
        <v>1</v>
      </c>
    </row>
    <row r="155" spans="2:126" s="7" customFormat="1" ht="12.75">
      <c r="B155" s="7" t="s">
        <v>108</v>
      </c>
      <c r="C155" s="7" t="s">
        <v>30</v>
      </c>
      <c r="H155" s="43"/>
      <c r="I155" s="43"/>
      <c r="P155" s="43"/>
      <c r="S155" s="7">
        <v>8.33</v>
      </c>
      <c r="T155" s="7">
        <v>10.5</v>
      </c>
      <c r="AE155" s="43"/>
      <c r="AF155" s="43"/>
      <c r="AO155" s="16"/>
      <c r="AT155" s="7">
        <v>11</v>
      </c>
      <c r="CM155" s="43"/>
      <c r="CN155" s="43"/>
      <c r="CO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P155" s="4">
        <f>AVERAGE(D155:DO155)</f>
        <v>9.943333333333333</v>
      </c>
      <c r="DQ155" s="1">
        <f>MAX(D155:DO155)</f>
        <v>11</v>
      </c>
      <c r="DR155" s="1">
        <f>MIN(D155:DO155)</f>
        <v>8.33</v>
      </c>
      <c r="DS155" s="6">
        <f>STDEV(E155:DO155)</f>
        <v>1.419377797957036</v>
      </c>
      <c r="DT155" s="6">
        <f>QUARTILE(D155:DO155,1)</f>
        <v>9.415</v>
      </c>
      <c r="DU155" s="6">
        <f>QUARTILE(D155:DO155,3)</f>
        <v>10.75</v>
      </c>
      <c r="DV155" s="10">
        <f t="shared" si="0"/>
        <v>3</v>
      </c>
    </row>
    <row r="156" spans="2:126" s="7" customFormat="1" ht="12.75">
      <c r="B156" s="7" t="s">
        <v>106</v>
      </c>
      <c r="C156" s="7" t="s">
        <v>30</v>
      </c>
      <c r="E156" s="7">
        <v>23.68</v>
      </c>
      <c r="G156" s="43">
        <v>13.58</v>
      </c>
      <c r="H156" s="43">
        <v>8.94</v>
      </c>
      <c r="I156" s="37"/>
      <c r="J156" s="2"/>
      <c r="K156" s="2"/>
      <c r="L156" s="2"/>
      <c r="P156" s="43"/>
      <c r="S156" s="7">
        <v>8.33</v>
      </c>
      <c r="U156" s="7">
        <v>4</v>
      </c>
      <c r="V156" s="7">
        <v>5</v>
      </c>
      <c r="W156" s="7">
        <v>36</v>
      </c>
      <c r="AE156" s="43"/>
      <c r="AF156" s="43"/>
      <c r="AO156" s="16"/>
      <c r="AX156" s="7">
        <v>10</v>
      </c>
      <c r="CM156" s="43"/>
      <c r="CN156" s="43"/>
      <c r="CO156" s="43"/>
      <c r="CQ156" s="43"/>
      <c r="CR156" s="43">
        <v>19.6</v>
      </c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P156" s="4">
        <f>AVERAGE(D156:DO156)</f>
        <v>14.347777777777777</v>
      </c>
      <c r="DQ156" s="1">
        <f>MAX(D156:DO156)</f>
        <v>36</v>
      </c>
      <c r="DR156" s="1">
        <f>MIN(D156:DO156)</f>
        <v>4</v>
      </c>
      <c r="DS156" s="6">
        <f>STDEV(E156:DO156)</f>
        <v>10.38570384925569</v>
      </c>
      <c r="DT156" s="6">
        <f>QUARTILE(D156:DO156,1)</f>
        <v>8.33</v>
      </c>
      <c r="DU156" s="6">
        <f>QUARTILE(D156:DO156,3)</f>
        <v>19.6</v>
      </c>
      <c r="DV156" s="10">
        <f t="shared" si="0"/>
        <v>9</v>
      </c>
    </row>
    <row r="157" spans="2:126" s="7" customFormat="1" ht="12.75">
      <c r="B157" s="7" t="s">
        <v>109</v>
      </c>
      <c r="C157" s="7" t="s">
        <v>30</v>
      </c>
      <c r="H157" s="43"/>
      <c r="I157" s="43"/>
      <c r="P157" s="43"/>
      <c r="AE157" s="43"/>
      <c r="AF157" s="43"/>
      <c r="AO157" s="16"/>
      <c r="CM157" s="43"/>
      <c r="CN157" s="43"/>
      <c r="CO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P157" s="4" t="e">
        <f>AVERAGE(D157:DO157)</f>
        <v>#DIV/0!</v>
      </c>
      <c r="DQ157" s="1">
        <f>MAX(D157:DO157)</f>
        <v>0</v>
      </c>
      <c r="DR157" s="1">
        <f>MIN(D157:DO157)</f>
        <v>0</v>
      </c>
      <c r="DS157" s="6" t="e">
        <f>STDEV(E157:DO157)</f>
        <v>#DIV/0!</v>
      </c>
      <c r="DT157" s="6" t="e">
        <f>QUARTILE(D157:DO157,1)</f>
        <v>#NUM!</v>
      </c>
      <c r="DU157" s="6" t="e">
        <f>QUARTILE(D157:DO157,3)</f>
        <v>#NUM!</v>
      </c>
      <c r="DV157" s="10">
        <f t="shared" si="0"/>
        <v>0</v>
      </c>
    </row>
    <row r="158" spans="2:126" s="7" customFormat="1" ht="14.25" customHeight="1">
      <c r="B158" s="7" t="s">
        <v>182</v>
      </c>
      <c r="C158" s="7" t="s">
        <v>30</v>
      </c>
      <c r="H158" s="43"/>
      <c r="I158" s="43"/>
      <c r="P158" s="43"/>
      <c r="X158" s="7">
        <v>210</v>
      </c>
      <c r="Y158" s="7">
        <v>313</v>
      </c>
      <c r="AE158" s="43"/>
      <c r="AF158" s="43"/>
      <c r="AO158" s="16"/>
      <c r="BJ158" s="7">
        <v>345</v>
      </c>
      <c r="CM158" s="43"/>
      <c r="CN158" s="43"/>
      <c r="CO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P158" s="4">
        <f>AVERAGE(D158:DO158)</f>
        <v>289.3333333333333</v>
      </c>
      <c r="DQ158" s="1">
        <f>MAX(D158:DO158)</f>
        <v>345</v>
      </c>
      <c r="DR158" s="1">
        <f>MIN(D158:DO158)</f>
        <v>210</v>
      </c>
      <c r="DS158" s="6">
        <f>STDEV(E158:DO158)</f>
        <v>70.5431310145313</v>
      </c>
      <c r="DT158" s="6">
        <f>QUARTILE(D158:DO158,1)</f>
        <v>261.5</v>
      </c>
      <c r="DU158" s="6">
        <f>QUARTILE(D158:DO158,3)</f>
        <v>329</v>
      </c>
      <c r="DV158" s="10">
        <f t="shared" si="0"/>
        <v>3</v>
      </c>
    </row>
    <row r="159" spans="2:126" s="7" customFormat="1" ht="12.75">
      <c r="B159" s="7" t="s">
        <v>180</v>
      </c>
      <c r="C159" s="7" t="s">
        <v>30</v>
      </c>
      <c r="H159" s="43"/>
      <c r="I159" s="43"/>
      <c r="P159" s="43"/>
      <c r="AB159" s="7">
        <v>26</v>
      </c>
      <c r="AE159" s="43"/>
      <c r="AF159" s="43"/>
      <c r="AO159" s="16"/>
      <c r="CM159" s="43"/>
      <c r="CN159" s="43"/>
      <c r="CO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P159" s="4">
        <f>AVERAGE(D159:DO159)</f>
        <v>26</v>
      </c>
      <c r="DQ159" s="1">
        <f>MAX(D159:DO159)</f>
        <v>26</v>
      </c>
      <c r="DR159" s="1">
        <f>MIN(D159:DO159)</f>
        <v>26</v>
      </c>
      <c r="DS159" s="6" t="e">
        <f>STDEV(E159:DO159)</f>
        <v>#DIV/0!</v>
      </c>
      <c r="DT159" s="6">
        <f>QUARTILE(D159:DO159,1)</f>
        <v>26</v>
      </c>
      <c r="DU159" s="6">
        <f>QUARTILE(D159:DO159,3)</f>
        <v>26</v>
      </c>
      <c r="DV159" s="10">
        <f>COUNT(D159:DO159)</f>
        <v>1</v>
      </c>
    </row>
    <row r="160" spans="2:126" s="7" customFormat="1" ht="12.75">
      <c r="B160" s="7" t="s">
        <v>183</v>
      </c>
      <c r="C160" s="7" t="s">
        <v>30</v>
      </c>
      <c r="H160" s="43"/>
      <c r="I160" s="43"/>
      <c r="P160" s="43"/>
      <c r="Z160" s="7">
        <v>343</v>
      </c>
      <c r="AA160" s="7">
        <v>565</v>
      </c>
      <c r="AE160" s="43"/>
      <c r="AF160" s="43"/>
      <c r="AO160" s="16"/>
      <c r="CM160" s="43"/>
      <c r="CN160" s="43"/>
      <c r="CO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P160" s="4">
        <f>AVERAGE(D160:DO160)</f>
        <v>454</v>
      </c>
      <c r="DQ160" s="1">
        <f>MAX(D160:DO160)</f>
        <v>565</v>
      </c>
      <c r="DR160" s="1">
        <f>MIN(D160:DO160)</f>
        <v>343</v>
      </c>
      <c r="DS160" s="6">
        <f>STDEV(E160:DO160)</f>
        <v>156.97770542341354</v>
      </c>
      <c r="DT160" s="6">
        <f>QUARTILE(D160:DO160,1)</f>
        <v>398.5</v>
      </c>
      <c r="DU160" s="6">
        <f>QUARTILE(D160:DO160,3)</f>
        <v>509.5</v>
      </c>
      <c r="DV160" s="10">
        <f>COUNT(D160:DO160)</f>
        <v>2</v>
      </c>
    </row>
    <row r="161" spans="2:126" s="7" customFormat="1" ht="12.75">
      <c r="B161" s="7" t="s">
        <v>110</v>
      </c>
      <c r="C161" s="7" t="s">
        <v>30</v>
      </c>
      <c r="H161" s="43"/>
      <c r="I161" s="43"/>
      <c r="P161" s="43"/>
      <c r="AE161" s="43"/>
      <c r="AF161" s="43"/>
      <c r="AO161" s="16"/>
      <c r="AT161" s="7">
        <v>270</v>
      </c>
      <c r="CM161" s="43"/>
      <c r="CN161" s="43"/>
      <c r="CO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P161" s="4">
        <f>AVERAGE(D161:DO161)</f>
        <v>270</v>
      </c>
      <c r="DQ161" s="1">
        <f>MAX(D161:DO161)</f>
        <v>270</v>
      </c>
      <c r="DR161" s="1">
        <f>MIN(D161:DO161)</f>
        <v>270</v>
      </c>
      <c r="DS161" s="6" t="e">
        <f>STDEV(E161:DO161)</f>
        <v>#DIV/0!</v>
      </c>
      <c r="DT161" s="6">
        <f>QUARTILE(D161:DO161,1)</f>
        <v>270</v>
      </c>
      <c r="DU161" s="6">
        <f>QUARTILE(D161:DO161,3)</f>
        <v>270</v>
      </c>
      <c r="DV161" s="10">
        <f t="shared" si="0"/>
        <v>1</v>
      </c>
    </row>
    <row r="162" spans="8:126" s="7" customFormat="1" ht="12.75">
      <c r="H162" s="43"/>
      <c r="I162" s="43"/>
      <c r="P162" s="43"/>
      <c r="AE162" s="43"/>
      <c r="AF162" s="43"/>
      <c r="AO162" s="16"/>
      <c r="CM162" s="43"/>
      <c r="CN162" s="43"/>
      <c r="CO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P162" s="6"/>
      <c r="DQ162" s="6"/>
      <c r="DR162" s="6"/>
      <c r="DS162" s="6"/>
      <c r="DT162" s="6"/>
      <c r="DU162" s="6"/>
      <c r="DV162" s="10"/>
    </row>
    <row r="163" spans="8:126" s="7" customFormat="1" ht="12.75">
      <c r="H163" s="43"/>
      <c r="I163" s="43"/>
      <c r="P163" s="43"/>
      <c r="AE163" s="43"/>
      <c r="AF163" s="43"/>
      <c r="AO163" s="16"/>
      <c r="CM163" s="43"/>
      <c r="CN163" s="43"/>
      <c r="CO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P163" s="6"/>
      <c r="DQ163" s="6"/>
      <c r="DR163" s="6"/>
      <c r="DS163" s="6"/>
      <c r="DT163" s="6"/>
      <c r="DU163" s="6"/>
      <c r="DV163" s="10"/>
    </row>
    <row r="164" spans="8:126" s="7" customFormat="1" ht="12.75">
      <c r="H164" s="43"/>
      <c r="I164" s="43"/>
      <c r="P164" s="43"/>
      <c r="AE164" s="43"/>
      <c r="AF164" s="43"/>
      <c r="AO164" s="16"/>
      <c r="CM164" s="43"/>
      <c r="CN164" s="43"/>
      <c r="CO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P164" s="6"/>
      <c r="DQ164" s="6"/>
      <c r="DR164" s="6"/>
      <c r="DS164" s="6"/>
      <c r="DT164" s="6"/>
      <c r="DU164" s="6"/>
      <c r="DV164" s="10"/>
    </row>
    <row r="165" spans="8:126" s="7" customFormat="1" ht="12.75">
      <c r="H165" s="43"/>
      <c r="I165" s="43"/>
      <c r="P165" s="43"/>
      <c r="AE165" s="43"/>
      <c r="AF165" s="43"/>
      <c r="AO165" s="16"/>
      <c r="CM165" s="43"/>
      <c r="CN165" s="43"/>
      <c r="CO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P165" s="6"/>
      <c r="DQ165" s="6"/>
      <c r="DR165" s="6"/>
      <c r="DS165" s="6"/>
      <c r="DT165" s="6"/>
      <c r="DU165" s="6"/>
      <c r="DV165" s="10"/>
    </row>
    <row r="166" spans="2:112" ht="12.75">
      <c r="B166" s="1"/>
      <c r="I166" s="37"/>
      <c r="AE166" s="37"/>
      <c r="CH166" s="2"/>
      <c r="CI166" s="2"/>
      <c r="CJ166" s="2"/>
      <c r="CK166" s="2"/>
      <c r="CM166" s="37"/>
      <c r="CN166" s="37"/>
      <c r="DE166" s="2"/>
      <c r="DF166" s="2"/>
      <c r="DG166" s="2"/>
      <c r="DH166" s="2"/>
    </row>
    <row r="167" spans="2:112" ht="12.75">
      <c r="B167" s="1"/>
      <c r="I167" s="37"/>
      <c r="AE167" s="37"/>
      <c r="CH167" s="2"/>
      <c r="CI167" s="2"/>
      <c r="CJ167" s="2"/>
      <c r="CK167" s="2"/>
      <c r="CM167" s="37"/>
      <c r="CN167" s="37"/>
      <c r="DE167" s="2"/>
      <c r="DF167" s="2"/>
      <c r="DG167" s="2"/>
      <c r="DH167" s="2"/>
    </row>
    <row r="168" spans="2:112" ht="12.75">
      <c r="B168" s="1"/>
      <c r="I168" s="37"/>
      <c r="AE168" s="37"/>
      <c r="CH168" s="2"/>
      <c r="CI168" s="2"/>
      <c r="CJ168" s="2"/>
      <c r="CK168" s="2"/>
      <c r="CM168" s="37"/>
      <c r="CN168" s="37"/>
      <c r="DE168" s="2"/>
      <c r="DF168" s="2"/>
      <c r="DG168" s="2"/>
      <c r="DH168" s="2"/>
    </row>
    <row r="169" spans="9:31" ht="12.75">
      <c r="I169" s="44"/>
      <c r="AE169" s="44"/>
    </row>
    <row r="170" spans="9:31" ht="12.75">
      <c r="I170" s="44"/>
      <c r="AE170" s="44"/>
    </row>
    <row r="171" spans="2:112" ht="12.75">
      <c r="B171" s="1" t="s">
        <v>70</v>
      </c>
      <c r="I171" s="37"/>
      <c r="AE171" s="37"/>
      <c r="CH171" s="2"/>
      <c r="CI171" s="2"/>
      <c r="CJ171" s="2"/>
      <c r="CK171" s="2"/>
      <c r="CM171" s="37"/>
      <c r="CN171" s="37"/>
      <c r="DE171" s="2"/>
      <c r="DF171" s="2"/>
      <c r="DG171" s="2"/>
      <c r="DH171" s="2"/>
    </row>
    <row r="172" spans="2:116" ht="127.5">
      <c r="B172" s="2" t="s">
        <v>171</v>
      </c>
      <c r="I172" s="37"/>
      <c r="J172" s="2" t="s">
        <v>193</v>
      </c>
      <c r="M172" s="2" t="s">
        <v>116</v>
      </c>
      <c r="R172" s="2" t="s">
        <v>197</v>
      </c>
      <c r="T172" s="2" t="s">
        <v>186</v>
      </c>
      <c r="AE172" s="37"/>
      <c r="BM172" s="2" t="s">
        <v>122</v>
      </c>
      <c r="BN172" s="2" t="s">
        <v>121</v>
      </c>
      <c r="BO172" s="2" t="s">
        <v>124</v>
      </c>
      <c r="BP172" s="2" t="s">
        <v>126</v>
      </c>
      <c r="BQ172" s="2" t="s">
        <v>131</v>
      </c>
      <c r="BR172" s="2" t="s">
        <v>130</v>
      </c>
      <c r="BS172" s="2" t="s">
        <v>134</v>
      </c>
      <c r="BT172" s="2" t="s">
        <v>138</v>
      </c>
      <c r="BU172" s="2" t="s">
        <v>137</v>
      </c>
      <c r="BV172" s="2" t="s">
        <v>142</v>
      </c>
      <c r="BW172" s="2" t="s">
        <v>231</v>
      </c>
      <c r="BX172" s="2" t="s">
        <v>144</v>
      </c>
      <c r="BY172" s="2" t="s">
        <v>146</v>
      </c>
      <c r="BZ172" s="2" t="s">
        <v>149</v>
      </c>
      <c r="CA172" s="2" t="s">
        <v>151</v>
      </c>
      <c r="CB172" s="2" t="s">
        <v>140</v>
      </c>
      <c r="CC172" s="2" t="s">
        <v>169</v>
      </c>
      <c r="CD172" s="2" t="s">
        <v>162</v>
      </c>
      <c r="CE172" s="2" t="s">
        <v>161</v>
      </c>
      <c r="CF172" s="2" t="s">
        <v>161</v>
      </c>
      <c r="CG172" s="2" t="s">
        <v>160</v>
      </c>
      <c r="CH172" s="2" t="s">
        <v>160</v>
      </c>
      <c r="CI172" s="2" t="s">
        <v>164</v>
      </c>
      <c r="CJ172" s="2"/>
      <c r="CK172" s="2"/>
      <c r="CL172" s="2" t="s">
        <v>174</v>
      </c>
      <c r="CM172" s="37" t="s">
        <v>188</v>
      </c>
      <c r="CN172" s="37" t="s">
        <v>188</v>
      </c>
      <c r="CO172" s="37" t="s">
        <v>207</v>
      </c>
      <c r="DE172" s="2"/>
      <c r="DF172" s="2"/>
      <c r="DG172" s="2" t="s">
        <v>232</v>
      </c>
      <c r="DH172" s="2" t="s">
        <v>209</v>
      </c>
      <c r="DI172" s="2" t="s">
        <v>190</v>
      </c>
      <c r="DJ172" s="2" t="s">
        <v>192</v>
      </c>
      <c r="DK172" s="2" t="s">
        <v>199</v>
      </c>
      <c r="DL172" s="2" t="s">
        <v>201</v>
      </c>
    </row>
    <row r="173" spans="9:31" ht="12.75">
      <c r="I173" s="44"/>
      <c r="AE173" s="44"/>
    </row>
    <row r="174" spans="2:81" ht="63.75">
      <c r="B174" s="2" t="s">
        <v>233</v>
      </c>
      <c r="I174" s="44"/>
      <c r="Z174" s="2" t="s">
        <v>178</v>
      </c>
      <c r="AA174" s="2" t="s">
        <v>179</v>
      </c>
      <c r="AE174" s="44"/>
      <c r="CC174" s="2" t="s">
        <v>170</v>
      </c>
    </row>
    <row r="175" spans="9:31" ht="12.75">
      <c r="I175" s="44"/>
      <c r="AE175" s="44"/>
    </row>
    <row r="176" spans="2:31" ht="12.75">
      <c r="B176" s="103"/>
      <c r="I176" s="44"/>
      <c r="AE176" s="44"/>
    </row>
    <row r="177" spans="2:31" ht="25.5">
      <c r="B177" s="105" t="s">
        <v>347</v>
      </c>
      <c r="I177" s="44"/>
      <c r="AE177" s="44"/>
    </row>
    <row r="178" spans="9:31" ht="12.75">
      <c r="I178" s="44"/>
      <c r="AE178" s="44"/>
    </row>
    <row r="179" spans="9:31" ht="12.75">
      <c r="I179" s="44"/>
      <c r="AE179" s="44"/>
    </row>
    <row r="180" spans="9:31" ht="12.75">
      <c r="I180" s="44"/>
      <c r="AE180" s="44"/>
    </row>
    <row r="181" spans="9:31" ht="12.75">
      <c r="I181" s="44"/>
      <c r="AE181" s="44"/>
    </row>
    <row r="182" spans="9:31" ht="12.75">
      <c r="I182" s="44"/>
      <c r="AE182" s="44"/>
    </row>
    <row r="183" spans="9:31" ht="12.75">
      <c r="I183" s="44"/>
      <c r="AE183" s="44"/>
    </row>
    <row r="184" spans="9:31" ht="12.75">
      <c r="I184" s="44"/>
      <c r="AE184" s="44"/>
    </row>
    <row r="185" spans="9:31" ht="12.75">
      <c r="I185" s="44"/>
      <c r="AE185" s="44"/>
    </row>
    <row r="186" spans="9:31" ht="12.75">
      <c r="I186" s="44"/>
      <c r="AE186" s="44"/>
    </row>
    <row r="187" spans="9:31" ht="12.75">
      <c r="I187" s="44"/>
      <c r="AE187" s="44"/>
    </row>
    <row r="188" spans="9:31" ht="12.75">
      <c r="I188" s="44"/>
      <c r="AE188" s="44"/>
    </row>
    <row r="189" spans="9:31" ht="12.75">
      <c r="I189" s="44"/>
      <c r="AE189" s="44"/>
    </row>
    <row r="190" spans="9:31" ht="12.75">
      <c r="I190" s="44"/>
      <c r="AE190" s="44"/>
    </row>
    <row r="191" spans="9:31" ht="12.75">
      <c r="I191" s="44"/>
      <c r="AE191" s="44"/>
    </row>
    <row r="192" spans="9:31" ht="12.75">
      <c r="I192" s="44"/>
      <c r="AE192" s="44"/>
    </row>
    <row r="193" spans="9:31" ht="12.75">
      <c r="I193" s="44"/>
      <c r="AE193" s="44"/>
    </row>
    <row r="194" spans="9:31" ht="12.75">
      <c r="I194" s="44"/>
      <c r="AE194" s="44"/>
    </row>
    <row r="195" spans="9:31" ht="12.75">
      <c r="I195" s="44"/>
      <c r="AE195" s="44"/>
    </row>
    <row r="196" spans="9:31" ht="12.75">
      <c r="I196" s="44"/>
      <c r="AE196" s="44"/>
    </row>
    <row r="197" spans="9:31" ht="12.75">
      <c r="I197" s="44"/>
      <c r="AE197" s="44"/>
    </row>
    <row r="198" spans="9:31" ht="12.75">
      <c r="I198" s="44"/>
      <c r="AE198" s="44"/>
    </row>
    <row r="199" spans="9:31" ht="12.75">
      <c r="I199" s="44"/>
      <c r="AE199" s="44"/>
    </row>
    <row r="200" spans="9:31" ht="12.75">
      <c r="I200" s="44"/>
      <c r="AE200" s="44"/>
    </row>
    <row r="201" spans="9:31" ht="12.75">
      <c r="I201" s="44"/>
      <c r="AE201" s="44"/>
    </row>
    <row r="202" spans="9:31" ht="12.75">
      <c r="I202" s="44"/>
      <c r="AE202" s="44"/>
    </row>
    <row r="203" spans="9:31" ht="12.75">
      <c r="I203" s="44"/>
      <c r="AE203" s="44"/>
    </row>
    <row r="204" spans="9:31" ht="12.75">
      <c r="I204" s="44"/>
      <c r="AE204" s="44"/>
    </row>
    <row r="205" spans="9:31" ht="12.75">
      <c r="I205" s="44"/>
      <c r="AE205" s="44"/>
    </row>
    <row r="206" spans="9:31" ht="12.75">
      <c r="I206" s="44"/>
      <c r="AE206" s="44"/>
    </row>
    <row r="207" spans="9:31" ht="12.75">
      <c r="I207" s="44"/>
      <c r="AE207" s="44"/>
    </row>
    <row r="208" spans="9:31" ht="12.75">
      <c r="I208" s="44"/>
      <c r="AE208" s="44"/>
    </row>
    <row r="209" spans="9:31" ht="12.75">
      <c r="I209" s="44"/>
      <c r="AE209" s="44"/>
    </row>
    <row r="210" spans="9:31" ht="12.75">
      <c r="I210" s="44"/>
      <c r="AE210" s="44"/>
    </row>
    <row r="211" spans="9:31" ht="12.75">
      <c r="I211" s="44"/>
      <c r="AE211" s="44"/>
    </row>
    <row r="212" spans="9:31" ht="12.75">
      <c r="I212" s="44"/>
      <c r="AE212" s="44"/>
    </row>
    <row r="213" spans="9:31" ht="12.75">
      <c r="I213" s="44"/>
      <c r="AE213" s="44"/>
    </row>
    <row r="214" spans="9:31" ht="12.75">
      <c r="I214" s="44"/>
      <c r="AE214" s="44"/>
    </row>
    <row r="215" spans="9:31" ht="12.75">
      <c r="I215" s="44"/>
      <c r="AE215" s="44"/>
    </row>
    <row r="216" spans="9:31" ht="12.75">
      <c r="I216" s="44"/>
      <c r="AE216" s="44"/>
    </row>
    <row r="217" spans="9:31" ht="12.75">
      <c r="I217" s="44"/>
      <c r="AE217" s="44"/>
    </row>
    <row r="218" spans="9:31" ht="12.75">
      <c r="I218" s="44"/>
      <c r="AE218" s="44"/>
    </row>
    <row r="219" spans="9:31" ht="12.75">
      <c r="I219" s="44"/>
      <c r="AE219" s="44"/>
    </row>
    <row r="220" spans="9:31" ht="12.75">
      <c r="I220" s="44"/>
      <c r="AE220" s="44"/>
    </row>
    <row r="221" spans="9:31" ht="12.75">
      <c r="I221" s="44"/>
      <c r="AE221" s="44"/>
    </row>
    <row r="222" spans="9:31" ht="12.75">
      <c r="I222" s="44"/>
      <c r="AE222" s="44"/>
    </row>
    <row r="223" spans="9:31" ht="12.75">
      <c r="I223" s="44"/>
      <c r="AE223" s="44"/>
    </row>
    <row r="224" spans="9:31" ht="12.75">
      <c r="I224" s="44"/>
      <c r="AE224" s="44"/>
    </row>
    <row r="225" spans="9:31" ht="12.75">
      <c r="I225" s="44"/>
      <c r="AE225" s="44"/>
    </row>
    <row r="226" spans="9:31" ht="12.75">
      <c r="I226" s="44"/>
      <c r="AE226" s="44"/>
    </row>
    <row r="227" spans="9:31" ht="12.75">
      <c r="I227" s="44"/>
      <c r="AE227" s="44"/>
    </row>
    <row r="228" spans="9:31" ht="12.75">
      <c r="I228" s="44"/>
      <c r="AE228" s="44"/>
    </row>
    <row r="229" spans="9:31" ht="12.75">
      <c r="I229" s="44"/>
      <c r="AE229" s="44"/>
    </row>
    <row r="230" spans="9:31" ht="12.75">
      <c r="I230" s="44"/>
      <c r="AE230" s="44"/>
    </row>
    <row r="231" spans="9:31" ht="12.75">
      <c r="I231" s="44"/>
      <c r="AE231" s="44"/>
    </row>
    <row r="232" spans="9:31" ht="12.75">
      <c r="I232" s="44"/>
      <c r="AE232" s="44"/>
    </row>
    <row r="233" spans="9:31" ht="12.75">
      <c r="I233" s="44"/>
      <c r="AE233" s="44"/>
    </row>
    <row r="234" spans="9:31" ht="12.75">
      <c r="I234" s="44"/>
      <c r="AE234" s="44"/>
    </row>
    <row r="235" spans="9:31" ht="12.75">
      <c r="I235" s="44"/>
      <c r="AE235" s="44"/>
    </row>
    <row r="236" spans="9:31" ht="12.75">
      <c r="I236" s="44"/>
      <c r="AE236" s="44"/>
    </row>
    <row r="237" spans="9:31" ht="12.75">
      <c r="I237" s="44"/>
      <c r="AE237" s="44"/>
    </row>
    <row r="238" spans="9:31" ht="12.75">
      <c r="I238" s="44"/>
      <c r="AE238" s="44"/>
    </row>
    <row r="239" spans="9:31" ht="12.75">
      <c r="I239" s="44"/>
      <c r="AE239" s="44"/>
    </row>
    <row r="240" spans="9:31" ht="12.75">
      <c r="I240" s="44"/>
      <c r="AE240" s="44"/>
    </row>
    <row r="241" spans="9:31" ht="12.75">
      <c r="I241" s="44"/>
      <c r="AE241" s="44"/>
    </row>
    <row r="242" spans="9:31" ht="12.75">
      <c r="I242" s="44"/>
      <c r="AE242" s="44"/>
    </row>
    <row r="243" spans="9:31" ht="12.75">
      <c r="I243" s="44"/>
      <c r="AE243" s="44"/>
    </row>
    <row r="244" spans="9:31" ht="12.75">
      <c r="I244" s="44"/>
      <c r="AE244" s="44"/>
    </row>
    <row r="245" spans="9:31" ht="12.75">
      <c r="I245" s="44"/>
      <c r="AE245" s="44"/>
    </row>
    <row r="246" spans="9:31" ht="12.75">
      <c r="I246" s="44"/>
      <c r="AE246" s="44"/>
    </row>
    <row r="247" spans="9:31" ht="12.75">
      <c r="I247" s="44"/>
      <c r="AE247" s="44"/>
    </row>
    <row r="248" spans="9:31" ht="12.75">
      <c r="I248" s="44"/>
      <c r="AE248" s="44"/>
    </row>
    <row r="249" spans="9:31" ht="12.75">
      <c r="I249" s="44"/>
      <c r="AE249" s="44"/>
    </row>
    <row r="250" spans="9:31" ht="12.75">
      <c r="I250" s="44"/>
      <c r="AE250" s="44"/>
    </row>
    <row r="251" spans="9:31" ht="12.75">
      <c r="I251" s="44"/>
      <c r="AE251" s="44"/>
    </row>
    <row r="252" spans="9:31" ht="12.75">
      <c r="I252" s="44"/>
      <c r="AE252" s="44"/>
    </row>
    <row r="253" spans="9:31" ht="12.75">
      <c r="I253" s="44"/>
      <c r="AE253" s="44"/>
    </row>
    <row r="254" spans="9:31" ht="12.75">
      <c r="I254" s="44"/>
      <c r="AE254" s="44"/>
    </row>
    <row r="255" spans="9:31" ht="12.75">
      <c r="I255" s="44"/>
      <c r="AE255" s="44"/>
    </row>
    <row r="256" spans="9:31" ht="12.75">
      <c r="I256" s="44"/>
      <c r="AE256" s="44"/>
    </row>
    <row r="257" spans="9:31" ht="12.75">
      <c r="I257" s="44"/>
      <c r="AE257" s="44"/>
    </row>
    <row r="258" spans="9:31" ht="12.75">
      <c r="I258" s="44"/>
      <c r="AE258" s="44"/>
    </row>
    <row r="259" spans="9:31" ht="12.75">
      <c r="I259" s="44"/>
      <c r="AE259" s="44"/>
    </row>
    <row r="260" spans="9:31" ht="12.75">
      <c r="I260" s="44"/>
      <c r="AE260" s="44"/>
    </row>
    <row r="261" spans="9:31" ht="12.75">
      <c r="I261" s="44"/>
      <c r="AE261" s="44"/>
    </row>
    <row r="262" spans="9:31" ht="12.75">
      <c r="I262" s="44"/>
      <c r="AE262" s="44"/>
    </row>
    <row r="263" spans="9:31" ht="12.75">
      <c r="I263" s="44"/>
      <c r="AE263" s="44"/>
    </row>
    <row r="264" spans="9:31" ht="12.75">
      <c r="I264" s="44"/>
      <c r="AE264" s="44"/>
    </row>
    <row r="265" spans="9:31" ht="12.75">
      <c r="I265" s="44"/>
      <c r="AE265" s="44"/>
    </row>
    <row r="266" spans="9:31" ht="12.75">
      <c r="I266" s="44"/>
      <c r="AE266" s="44"/>
    </row>
    <row r="267" spans="9:31" ht="12.75">
      <c r="I267" s="44"/>
      <c r="AE267" s="44"/>
    </row>
    <row r="268" spans="9:31" ht="12.75">
      <c r="I268" s="44"/>
      <c r="AE268" s="44"/>
    </row>
    <row r="269" spans="9:31" ht="12.75">
      <c r="I269" s="44"/>
      <c r="AE269" s="44"/>
    </row>
    <row r="270" spans="9:31" ht="12.75">
      <c r="I270" s="44"/>
      <c r="AE270" s="44"/>
    </row>
    <row r="271" spans="9:31" ht="12.75">
      <c r="I271" s="44"/>
      <c r="AE271" s="44"/>
    </row>
    <row r="272" spans="9:31" ht="12.75">
      <c r="I272" s="44"/>
      <c r="AE272" s="44"/>
    </row>
    <row r="273" spans="9:31" ht="12.75">
      <c r="I273" s="44"/>
      <c r="AE273" s="44"/>
    </row>
    <row r="274" spans="9:31" ht="12.75">
      <c r="I274" s="44"/>
      <c r="AE274" s="44"/>
    </row>
    <row r="275" spans="9:31" ht="12.75">
      <c r="I275" s="44"/>
      <c r="AE275" s="44"/>
    </row>
    <row r="276" spans="9:31" ht="12.75">
      <c r="I276" s="44"/>
      <c r="AE276" s="44"/>
    </row>
    <row r="277" spans="9:31" ht="12.75">
      <c r="I277" s="44"/>
      <c r="AE277" s="44"/>
    </row>
    <row r="278" spans="9:31" ht="12.75">
      <c r="I278" s="44"/>
      <c r="AE278" s="44"/>
    </row>
    <row r="279" spans="9:31" ht="12.75">
      <c r="I279" s="44"/>
      <c r="AE279" s="44"/>
    </row>
    <row r="280" spans="9:31" ht="12.75">
      <c r="I280" s="44"/>
      <c r="AE280" s="44"/>
    </row>
    <row r="281" spans="9:31" ht="12.75">
      <c r="I281" s="44"/>
      <c r="AE281" s="44"/>
    </row>
    <row r="282" spans="9:31" ht="12.75">
      <c r="I282" s="44"/>
      <c r="AE282" s="44"/>
    </row>
    <row r="283" spans="9:31" ht="12.75">
      <c r="I283" s="44"/>
      <c r="AE283" s="44"/>
    </row>
    <row r="284" spans="9:31" ht="12.75">
      <c r="I284" s="44"/>
      <c r="AE284" s="44"/>
    </row>
    <row r="285" spans="9:31" ht="12.75">
      <c r="I285" s="44"/>
      <c r="AE285" s="44"/>
    </row>
    <row r="286" spans="9:31" ht="12.75">
      <c r="I286" s="44"/>
      <c r="AE286" s="44"/>
    </row>
    <row r="287" spans="9:31" ht="12.75">
      <c r="I287" s="44"/>
      <c r="AE287" s="44"/>
    </row>
    <row r="288" spans="9:31" ht="12.75">
      <c r="I288" s="44"/>
      <c r="AE288" s="44"/>
    </row>
    <row r="289" spans="9:31" ht="12.75">
      <c r="I289" s="44"/>
      <c r="AE289" s="44"/>
    </row>
    <row r="290" spans="9:31" ht="12.75">
      <c r="I290" s="44"/>
      <c r="AE290" s="44"/>
    </row>
    <row r="291" spans="9:31" ht="12.75">
      <c r="I291" s="44"/>
      <c r="AE291" s="44"/>
    </row>
    <row r="292" spans="9:31" ht="12.75">
      <c r="I292" s="44"/>
      <c r="AE292" s="44"/>
    </row>
    <row r="293" spans="9:31" ht="12.75">
      <c r="I293" s="44"/>
      <c r="AE293" s="44"/>
    </row>
    <row r="294" spans="9:31" ht="12.75">
      <c r="I294" s="44"/>
      <c r="AE294" s="44"/>
    </row>
    <row r="295" spans="9:31" ht="12.75">
      <c r="I295" s="44"/>
      <c r="AE295" s="44"/>
    </row>
    <row r="296" spans="9:31" ht="12.75">
      <c r="I296" s="44"/>
      <c r="AE296" s="44"/>
    </row>
    <row r="297" spans="9:31" ht="12.75">
      <c r="I297" s="44"/>
      <c r="AE297" s="44"/>
    </row>
    <row r="298" spans="9:31" ht="12.75">
      <c r="I298" s="44"/>
      <c r="AE298" s="44"/>
    </row>
    <row r="299" spans="9:31" ht="12.75">
      <c r="I299" s="44"/>
      <c r="AE299" s="44"/>
    </row>
    <row r="300" spans="9:31" ht="12.75">
      <c r="I300" s="44"/>
      <c r="AE300" s="44"/>
    </row>
    <row r="301" spans="9:31" ht="12.75">
      <c r="I301" s="44"/>
      <c r="AE301" s="44"/>
    </row>
    <row r="302" spans="9:31" ht="12.75">
      <c r="I302" s="44"/>
      <c r="AE302" s="44"/>
    </row>
    <row r="303" spans="9:31" ht="12.75">
      <c r="I303" s="44"/>
      <c r="AE303" s="44"/>
    </row>
    <row r="304" spans="9:31" ht="12.75">
      <c r="I304" s="44"/>
      <c r="AE304" s="44"/>
    </row>
    <row r="305" spans="9:31" ht="12.75">
      <c r="I305" s="44"/>
      <c r="AE305" s="44"/>
    </row>
    <row r="306" spans="9:31" ht="12.75">
      <c r="I306" s="44"/>
      <c r="AE306" s="44"/>
    </row>
    <row r="307" spans="9:31" ht="12.75">
      <c r="I307" s="44"/>
      <c r="AE307" s="44"/>
    </row>
    <row r="308" spans="9:31" ht="12.75">
      <c r="I308" s="44"/>
      <c r="AE308" s="44"/>
    </row>
    <row r="309" spans="9:31" ht="12.75">
      <c r="I309" s="44"/>
      <c r="AE309" s="44"/>
    </row>
    <row r="310" spans="9:31" ht="12.75">
      <c r="I310" s="44"/>
      <c r="AE310" s="44"/>
    </row>
    <row r="311" spans="9:31" ht="12.75">
      <c r="I311" s="44"/>
      <c r="AE311" s="44"/>
    </row>
    <row r="312" spans="9:31" ht="12.75">
      <c r="I312" s="44"/>
      <c r="AE312" s="44"/>
    </row>
    <row r="313" spans="9:31" ht="12.75">
      <c r="I313" s="44"/>
      <c r="AE313" s="44"/>
    </row>
    <row r="314" spans="9:31" ht="12.75">
      <c r="I314" s="44"/>
      <c r="AE314" s="44"/>
    </row>
    <row r="315" spans="9:31" ht="12.75">
      <c r="I315" s="44"/>
      <c r="AE315" s="44"/>
    </row>
    <row r="316" spans="9:31" ht="12.75">
      <c r="I316" s="44"/>
      <c r="AE316" s="44"/>
    </row>
    <row r="317" spans="9:31" ht="12.75">
      <c r="I317" s="44"/>
      <c r="AE317" s="44"/>
    </row>
    <row r="318" spans="9:31" ht="12.75">
      <c r="I318" s="44"/>
      <c r="AE318" s="44"/>
    </row>
    <row r="319" spans="9:31" ht="12.75">
      <c r="I319" s="44"/>
      <c r="AE319" s="44"/>
    </row>
    <row r="320" spans="9:31" ht="12.75">
      <c r="I320" s="44"/>
      <c r="AE320" s="44"/>
    </row>
    <row r="321" spans="9:31" ht="12.75">
      <c r="I321" s="44"/>
      <c r="AE321" s="44"/>
    </row>
    <row r="322" spans="9:31" ht="12.75">
      <c r="I322" s="44"/>
      <c r="AE322" s="44"/>
    </row>
    <row r="323" spans="9:31" ht="12.75">
      <c r="I323" s="44"/>
      <c r="AE323" s="44"/>
    </row>
    <row r="324" spans="9:31" ht="12.75">
      <c r="I324" s="44"/>
      <c r="AE324" s="44"/>
    </row>
    <row r="325" spans="9:31" ht="12.75">
      <c r="I325" s="44"/>
      <c r="AE325" s="44"/>
    </row>
    <row r="326" spans="9:31" ht="12.75">
      <c r="I326" s="44"/>
      <c r="AE326" s="44"/>
    </row>
    <row r="327" spans="9:31" ht="12.75">
      <c r="I327" s="44"/>
      <c r="AE327" s="44"/>
    </row>
    <row r="328" spans="9:31" ht="12.75">
      <c r="I328" s="44"/>
      <c r="AE328" s="44"/>
    </row>
    <row r="329" spans="9:31" ht="12.75">
      <c r="I329" s="44"/>
      <c r="AE329" s="44"/>
    </row>
    <row r="330" spans="9:31" ht="12.75">
      <c r="I330" s="44"/>
      <c r="AE330" s="44"/>
    </row>
    <row r="331" spans="9:31" ht="12.75">
      <c r="I331" s="44"/>
      <c r="AE331" s="44"/>
    </row>
    <row r="332" spans="9:31" ht="12.75">
      <c r="I332" s="44"/>
      <c r="AE332" s="44"/>
    </row>
    <row r="333" spans="9:31" ht="12.75">
      <c r="I333" s="44"/>
      <c r="AE333" s="44"/>
    </row>
    <row r="334" spans="9:31" ht="12.75">
      <c r="I334" s="44"/>
      <c r="AE334" s="44"/>
    </row>
    <row r="335" spans="9:31" ht="12.75">
      <c r="I335" s="44"/>
      <c r="AE335" s="44"/>
    </row>
    <row r="336" spans="9:31" ht="12.75">
      <c r="I336" s="44"/>
      <c r="AE336" s="44"/>
    </row>
    <row r="337" spans="9:31" ht="12.75">
      <c r="I337" s="44"/>
      <c r="AE337" s="44"/>
    </row>
    <row r="338" spans="9:31" ht="12.75">
      <c r="I338" s="44"/>
      <c r="AE338" s="44"/>
    </row>
    <row r="339" spans="9:31" ht="12.75">
      <c r="I339" s="44"/>
      <c r="AE339" s="44"/>
    </row>
    <row r="340" spans="9:31" ht="12.75">
      <c r="I340" s="44"/>
      <c r="AE340" s="44"/>
    </row>
    <row r="341" spans="9:31" ht="12.75">
      <c r="I341" s="44"/>
      <c r="AE341" s="44"/>
    </row>
    <row r="342" spans="9:31" ht="12.75">
      <c r="I342" s="44"/>
      <c r="AE342" s="44"/>
    </row>
    <row r="343" spans="9:31" ht="12.75">
      <c r="I343" s="44"/>
      <c r="AE343" s="44"/>
    </row>
    <row r="344" spans="9:31" ht="12.75">
      <c r="I344" s="44"/>
      <c r="AE344" s="44"/>
    </row>
    <row r="345" spans="9:31" ht="12.75">
      <c r="I345" s="44"/>
      <c r="AE345" s="44"/>
    </row>
    <row r="346" spans="9:31" ht="12.75">
      <c r="I346" s="44"/>
      <c r="AE346" s="44"/>
    </row>
    <row r="347" spans="9:31" ht="12.75">
      <c r="I347" s="44"/>
      <c r="AE347" s="44"/>
    </row>
    <row r="348" spans="9:31" ht="12.75">
      <c r="I348" s="44"/>
      <c r="AE348" s="44"/>
    </row>
    <row r="349" spans="9:31" ht="12.75">
      <c r="I349" s="44"/>
      <c r="AE349" s="44"/>
    </row>
    <row r="350" spans="9:31" ht="12.75">
      <c r="I350" s="44"/>
      <c r="AE350" s="44"/>
    </row>
    <row r="351" spans="9:31" ht="12.75">
      <c r="I351" s="44"/>
      <c r="AE351" s="44"/>
    </row>
    <row r="352" spans="9:31" ht="12.75">
      <c r="I352" s="44"/>
      <c r="AE352" s="44"/>
    </row>
    <row r="353" spans="9:31" ht="12.75">
      <c r="I353" s="44"/>
      <c r="AE353" s="44"/>
    </row>
    <row r="354" spans="9:31" ht="12.75">
      <c r="I354" s="44"/>
      <c r="AE354" s="44"/>
    </row>
    <row r="355" spans="9:31" ht="12.75">
      <c r="I355" s="44"/>
      <c r="AE355" s="44"/>
    </row>
    <row r="356" spans="9:31" ht="12.75">
      <c r="I356" s="44"/>
      <c r="AE356" s="44"/>
    </row>
    <row r="357" spans="9:31" ht="12.75">
      <c r="I357" s="44"/>
      <c r="AE357" s="44"/>
    </row>
    <row r="358" spans="9:31" ht="12.75">
      <c r="I358" s="44"/>
      <c r="AE358" s="44"/>
    </row>
    <row r="359" spans="9:31" ht="12.75">
      <c r="I359" s="44"/>
      <c r="AE359" s="44"/>
    </row>
    <row r="360" spans="9:31" ht="12.75">
      <c r="I360" s="44"/>
      <c r="AE360" s="44"/>
    </row>
    <row r="361" spans="9:31" ht="12.75">
      <c r="I361" s="44"/>
      <c r="AE361" s="44"/>
    </row>
    <row r="362" spans="9:31" ht="12.75">
      <c r="I362" s="44"/>
      <c r="AE362" s="44"/>
    </row>
    <row r="363" spans="9:31" ht="12.75">
      <c r="I363" s="44"/>
      <c r="AE363" s="44"/>
    </row>
    <row r="364" spans="9:31" ht="12.75">
      <c r="I364" s="44"/>
      <c r="AE364" s="44"/>
    </row>
    <row r="365" spans="9:31" ht="12.75">
      <c r="I365" s="44"/>
      <c r="AE365" s="44"/>
    </row>
    <row r="366" spans="9:31" ht="12.75">
      <c r="I366" s="44"/>
      <c r="AE366" s="44"/>
    </row>
    <row r="367" spans="9:31" ht="12.75">
      <c r="I367" s="44"/>
      <c r="AE367" s="44"/>
    </row>
    <row r="368" spans="9:31" ht="12.75">
      <c r="I368" s="44"/>
      <c r="AE368" s="44"/>
    </row>
    <row r="369" spans="9:31" ht="12.75">
      <c r="I369" s="44"/>
      <c r="AE369" s="44"/>
    </row>
    <row r="370" spans="9:31" ht="12.75">
      <c r="I370" s="44"/>
      <c r="AE370" s="44"/>
    </row>
    <row r="371" spans="9:31" ht="12.75">
      <c r="I371" s="44"/>
      <c r="AE371" s="44"/>
    </row>
    <row r="372" spans="9:31" ht="12.75">
      <c r="I372" s="44"/>
      <c r="AE372" s="44"/>
    </row>
    <row r="373" spans="9:31" ht="12.75">
      <c r="I373" s="44"/>
      <c r="AE373" s="44"/>
    </row>
    <row r="374" spans="9:31" ht="12.75">
      <c r="I374" s="44"/>
      <c r="AE374" s="44"/>
    </row>
    <row r="375" spans="9:31" ht="12.75">
      <c r="I375" s="44"/>
      <c r="AE375" s="44"/>
    </row>
    <row r="376" spans="9:31" ht="12.75">
      <c r="I376" s="44"/>
      <c r="AE376" s="44"/>
    </row>
    <row r="377" spans="9:31" ht="12.75">
      <c r="I377" s="44"/>
      <c r="AE377" s="44"/>
    </row>
    <row r="378" spans="9:31" ht="12.75">
      <c r="I378" s="44"/>
      <c r="AE378" s="44"/>
    </row>
    <row r="379" spans="9:31" ht="12.75">
      <c r="I379" s="44"/>
      <c r="AE379" s="44"/>
    </row>
    <row r="380" spans="9:31" ht="12.75">
      <c r="I380" s="44"/>
      <c r="AE380" s="44"/>
    </row>
    <row r="381" spans="9:31" ht="12.75">
      <c r="I381" s="44"/>
      <c r="AE381" s="44"/>
    </row>
    <row r="382" spans="9:31" ht="12.75">
      <c r="I382" s="44"/>
      <c r="AE382" s="44"/>
    </row>
    <row r="383" spans="9:31" ht="12.75">
      <c r="I383" s="44"/>
      <c r="AE383" s="44"/>
    </row>
    <row r="384" spans="9:31" ht="12.75">
      <c r="I384" s="44"/>
      <c r="AE384" s="44"/>
    </row>
    <row r="385" spans="9:31" ht="12.75">
      <c r="I385" s="44"/>
      <c r="AE385" s="44"/>
    </row>
    <row r="386" spans="9:31" ht="12.75">
      <c r="I386" s="44"/>
      <c r="AE386" s="44"/>
    </row>
    <row r="387" spans="9:31" ht="12.75">
      <c r="I387" s="44"/>
      <c r="AE387" s="44"/>
    </row>
    <row r="388" spans="9:31" ht="12.75">
      <c r="I388" s="44"/>
      <c r="AE388" s="44"/>
    </row>
    <row r="389" spans="9:31" ht="12.75">
      <c r="I389" s="44"/>
      <c r="AE389" s="44"/>
    </row>
    <row r="390" spans="9:31" ht="12.75">
      <c r="I390" s="44"/>
      <c r="AE390" s="44"/>
    </row>
    <row r="391" spans="9:31" ht="12.75">
      <c r="I391" s="44"/>
      <c r="AE391" s="44"/>
    </row>
    <row r="392" spans="9:31" ht="12.75">
      <c r="I392" s="44"/>
      <c r="AE392" s="44"/>
    </row>
    <row r="393" spans="9:31" ht="12.75">
      <c r="I393" s="44"/>
      <c r="AE393" s="44"/>
    </row>
    <row r="394" spans="9:31" ht="12.75">
      <c r="I394" s="44"/>
      <c r="AE394" s="44"/>
    </row>
    <row r="395" spans="9:31" ht="12.75">
      <c r="I395" s="44"/>
      <c r="AE395" s="44"/>
    </row>
    <row r="396" spans="9:31" ht="12.75">
      <c r="I396" s="44"/>
      <c r="AE396" s="44"/>
    </row>
    <row r="397" spans="9:31" ht="12.75">
      <c r="I397" s="44"/>
      <c r="AE397" s="44"/>
    </row>
    <row r="398" spans="9:31" ht="12.75">
      <c r="I398" s="44"/>
      <c r="AE398" s="44"/>
    </row>
    <row r="399" spans="9:31" ht="12.75">
      <c r="I399" s="44"/>
      <c r="AE399" s="44"/>
    </row>
    <row r="400" spans="9:31" ht="12.75">
      <c r="I400" s="44"/>
      <c r="AE400" s="44"/>
    </row>
    <row r="401" spans="9:31" ht="12.75">
      <c r="I401" s="44"/>
      <c r="AE401" s="44"/>
    </row>
    <row r="402" spans="9:31" ht="12.75">
      <c r="I402" s="44"/>
      <c r="AE402" s="44"/>
    </row>
    <row r="403" spans="9:31" ht="12.75">
      <c r="I403" s="44"/>
      <c r="AE403" s="44"/>
    </row>
    <row r="404" spans="9:31" ht="12.75">
      <c r="I404" s="44"/>
      <c r="AE404" s="44"/>
    </row>
    <row r="405" spans="9:31" ht="12.75">
      <c r="I405" s="44"/>
      <c r="AE405" s="44"/>
    </row>
    <row r="406" spans="9:31" ht="12.75">
      <c r="I406" s="44"/>
      <c r="AE406" s="44"/>
    </row>
    <row r="407" spans="9:31" ht="12.75">
      <c r="I407" s="44"/>
      <c r="AE407" s="44"/>
    </row>
    <row r="408" spans="9:31" ht="12.75">
      <c r="I408" s="44"/>
      <c r="AE408" s="44"/>
    </row>
    <row r="409" spans="9:31" ht="12.75">
      <c r="I409" s="44"/>
      <c r="AE409" s="44"/>
    </row>
    <row r="410" spans="9:31" ht="12.75">
      <c r="I410" s="44"/>
      <c r="AE410" s="44"/>
    </row>
    <row r="411" spans="9:31" ht="12.75">
      <c r="I411" s="44"/>
      <c r="AE411" s="44"/>
    </row>
    <row r="412" spans="9:31" ht="12.75">
      <c r="I412" s="44"/>
      <c r="AE412" s="44"/>
    </row>
    <row r="413" spans="9:31" ht="12.75">
      <c r="I413" s="44"/>
      <c r="AE413" s="44"/>
    </row>
    <row r="414" spans="9:31" ht="12.75">
      <c r="I414" s="44"/>
      <c r="AE414" s="44"/>
    </row>
    <row r="415" spans="9:31" ht="12.75">
      <c r="I415" s="44"/>
      <c r="AE415" s="44"/>
    </row>
    <row r="416" spans="9:31" ht="12.75">
      <c r="I416" s="44"/>
      <c r="AE416" s="44"/>
    </row>
    <row r="417" spans="9:31" ht="12.75">
      <c r="I417" s="44"/>
      <c r="AE417" s="44"/>
    </row>
    <row r="418" spans="9:31" ht="12.75">
      <c r="I418" s="44"/>
      <c r="AE418" s="44"/>
    </row>
    <row r="419" spans="9:31" ht="12.75">
      <c r="I419" s="44"/>
      <c r="AE419" s="44"/>
    </row>
    <row r="420" spans="9:31" ht="12.75">
      <c r="I420" s="44"/>
      <c r="AE420" s="44"/>
    </row>
    <row r="421" spans="9:31" ht="12.75">
      <c r="I421" s="44"/>
      <c r="AE421" s="44"/>
    </row>
    <row r="422" spans="9:31" ht="12.75">
      <c r="I422" s="44"/>
      <c r="AE422" s="44"/>
    </row>
    <row r="423" spans="9:31" ht="12.75">
      <c r="I423" s="44"/>
      <c r="AE423" s="44"/>
    </row>
    <row r="424" spans="9:31" ht="12.75">
      <c r="I424" s="44"/>
      <c r="AE424" s="44"/>
    </row>
    <row r="425" spans="9:31" ht="12.75">
      <c r="I425" s="44"/>
      <c r="AE425" s="44"/>
    </row>
    <row r="426" spans="9:31" ht="12.75">
      <c r="I426" s="44"/>
      <c r="AE426" s="44"/>
    </row>
    <row r="427" spans="9:31" ht="12.75">
      <c r="I427" s="44"/>
      <c r="AE427" s="44"/>
    </row>
    <row r="428" spans="9:31" ht="12.75">
      <c r="I428" s="44"/>
      <c r="AE428" s="44"/>
    </row>
    <row r="429" spans="9:31" ht="12.75">
      <c r="I429" s="44"/>
      <c r="AE429" s="44"/>
    </row>
    <row r="430" spans="9:31" ht="12.75">
      <c r="I430" s="44"/>
      <c r="AE430" s="44"/>
    </row>
    <row r="431" spans="9:31" ht="12.75">
      <c r="I431" s="44"/>
      <c r="AE431" s="44"/>
    </row>
    <row r="432" spans="9:31" ht="12.75">
      <c r="I432" s="44"/>
      <c r="AE432" s="44"/>
    </row>
    <row r="433" spans="9:31" ht="12.75">
      <c r="I433" s="44"/>
      <c r="AE433" s="44"/>
    </row>
    <row r="434" spans="9:31" ht="12.75">
      <c r="I434" s="44"/>
      <c r="AE434" s="44"/>
    </row>
    <row r="435" spans="9:31" ht="12.75">
      <c r="I435" s="44"/>
      <c r="AE435" s="44"/>
    </row>
    <row r="436" spans="9:31" ht="12.75">
      <c r="I436" s="44"/>
      <c r="AE436" s="44"/>
    </row>
    <row r="437" spans="9:31" ht="12.75">
      <c r="I437" s="44"/>
      <c r="AE437" s="44"/>
    </row>
    <row r="438" spans="9:31" ht="12.75">
      <c r="I438" s="44"/>
      <c r="AE438" s="44"/>
    </row>
    <row r="439" spans="9:31" ht="12.75">
      <c r="I439" s="44"/>
      <c r="AE439" s="44"/>
    </row>
    <row r="440" spans="9:31" ht="12.75">
      <c r="I440" s="44"/>
      <c r="AE440" s="44"/>
    </row>
    <row r="441" spans="9:31" ht="12.75">
      <c r="I441" s="44"/>
      <c r="AE441" s="44"/>
    </row>
    <row r="442" spans="9:31" ht="12.75">
      <c r="I442" s="44"/>
      <c r="AE442" s="44"/>
    </row>
    <row r="443" spans="9:31" ht="12.75">
      <c r="I443" s="44"/>
      <c r="AE443" s="44"/>
    </row>
    <row r="444" spans="9:31" ht="12.75">
      <c r="I444" s="44"/>
      <c r="AE444" s="44"/>
    </row>
    <row r="445" spans="9:31" ht="12.75">
      <c r="I445" s="44"/>
      <c r="AE445" s="44"/>
    </row>
    <row r="446" spans="9:31" ht="12.75">
      <c r="I446" s="44"/>
      <c r="AE446" s="44"/>
    </row>
    <row r="447" spans="9:31" ht="12.75">
      <c r="I447" s="44"/>
      <c r="AE447" s="44"/>
    </row>
    <row r="448" spans="9:31" ht="12.75">
      <c r="I448" s="44"/>
      <c r="AE448" s="44"/>
    </row>
    <row r="449" spans="9:31" ht="12.75">
      <c r="I449" s="44"/>
      <c r="AE449" s="44"/>
    </row>
    <row r="450" spans="9:31" ht="12.75">
      <c r="I450" s="44"/>
      <c r="AE450" s="44"/>
    </row>
    <row r="451" spans="9:31" ht="12.75">
      <c r="I451" s="44"/>
      <c r="AE451" s="44"/>
    </row>
    <row r="452" spans="9:31" ht="12.75">
      <c r="I452" s="44"/>
      <c r="AE452" s="44"/>
    </row>
    <row r="453" spans="9:31" ht="12.75">
      <c r="I453" s="44"/>
      <c r="AE453" s="44"/>
    </row>
    <row r="454" spans="9:31" ht="12.75">
      <c r="I454" s="44"/>
      <c r="AE454" s="44"/>
    </row>
    <row r="455" spans="9:31" ht="12.75">
      <c r="I455" s="44"/>
      <c r="AE455" s="44"/>
    </row>
    <row r="456" spans="9:31" ht="12.75">
      <c r="I456" s="44"/>
      <c r="AE456" s="44"/>
    </row>
    <row r="457" spans="9:31" ht="12.75">
      <c r="I457" s="44"/>
      <c r="AE457" s="44"/>
    </row>
    <row r="458" spans="9:31" ht="12.75">
      <c r="I458" s="44"/>
      <c r="AE458" s="44"/>
    </row>
    <row r="459" spans="9:31" ht="12.75">
      <c r="I459" s="44"/>
      <c r="AE459" s="44"/>
    </row>
    <row r="460" spans="9:31" ht="12.75">
      <c r="I460" s="44"/>
      <c r="AE460" s="44"/>
    </row>
    <row r="461" spans="9:31" ht="12.75">
      <c r="I461" s="44"/>
      <c r="AE461" s="44"/>
    </row>
    <row r="462" spans="9:31" ht="12.75">
      <c r="I462" s="44"/>
      <c r="AE462" s="44"/>
    </row>
    <row r="463" spans="9:31" ht="12.75">
      <c r="I463" s="44"/>
      <c r="AE463" s="44"/>
    </row>
    <row r="464" spans="9:31" ht="12.75">
      <c r="I464" s="44"/>
      <c r="AE464" s="44"/>
    </row>
    <row r="465" spans="9:31" ht="12.75">
      <c r="I465" s="44"/>
      <c r="AE465" s="44"/>
    </row>
    <row r="466" spans="9:31" ht="12.75">
      <c r="I466" s="44"/>
      <c r="AE466" s="44"/>
    </row>
    <row r="467" spans="9:31" ht="12.75">
      <c r="I467" s="44"/>
      <c r="AE467" s="44"/>
    </row>
    <row r="468" spans="9:31" ht="12.75">
      <c r="I468" s="44"/>
      <c r="AE468" s="44"/>
    </row>
    <row r="469" spans="9:31" ht="12.75">
      <c r="I469" s="44"/>
      <c r="AE469" s="44"/>
    </row>
    <row r="470" spans="9:31" ht="12.75">
      <c r="I470" s="44"/>
      <c r="AE470" s="44"/>
    </row>
    <row r="471" spans="9:31" ht="12.75">
      <c r="I471" s="44"/>
      <c r="AE471" s="44"/>
    </row>
    <row r="472" spans="9:31" ht="12.75">
      <c r="I472" s="44"/>
      <c r="AE472" s="44"/>
    </row>
    <row r="473" spans="9:31" ht="12.75">
      <c r="I473" s="44"/>
      <c r="AE473" s="44"/>
    </row>
    <row r="474" spans="9:31" ht="12.75">
      <c r="I474" s="44"/>
      <c r="AE474" s="44"/>
    </row>
    <row r="475" spans="9:31" ht="12.75">
      <c r="I475" s="44"/>
      <c r="AE475" s="44"/>
    </row>
    <row r="476" spans="9:31" ht="12.75">
      <c r="I476" s="44"/>
      <c r="AE476" s="44"/>
    </row>
    <row r="477" spans="9:31" ht="12.75">
      <c r="I477" s="44"/>
      <c r="AE477" s="44"/>
    </row>
    <row r="478" spans="9:31" ht="12.75">
      <c r="I478" s="44"/>
      <c r="AE478" s="44"/>
    </row>
    <row r="479" spans="9:31" ht="12.75">
      <c r="I479" s="44"/>
      <c r="AE479" s="44"/>
    </row>
    <row r="480" spans="9:31" ht="12.75">
      <c r="I480" s="44"/>
      <c r="AE480" s="44"/>
    </row>
    <row r="481" spans="9:31" ht="12.75">
      <c r="I481" s="44"/>
      <c r="AE481" s="44"/>
    </row>
    <row r="482" spans="9:31" ht="12.75">
      <c r="I482" s="44"/>
      <c r="AE482" s="44"/>
    </row>
    <row r="483" spans="9:31" ht="12.75">
      <c r="I483" s="44"/>
      <c r="AE483" s="44"/>
    </row>
    <row r="484" spans="9:31" ht="12.75">
      <c r="I484" s="44"/>
      <c r="AE484" s="44"/>
    </row>
    <row r="485" spans="9:31" ht="12.75">
      <c r="I485" s="44"/>
      <c r="AE485" s="44"/>
    </row>
    <row r="486" spans="9:31" ht="12.75">
      <c r="I486" s="44"/>
      <c r="AE486" s="44"/>
    </row>
    <row r="487" spans="9:31" ht="12.75">
      <c r="I487" s="44"/>
      <c r="AE487" s="44"/>
    </row>
    <row r="488" spans="9:31" ht="12.75">
      <c r="I488" s="44"/>
      <c r="AE488" s="44"/>
    </row>
    <row r="489" spans="9:31" ht="12.75">
      <c r="I489" s="44"/>
      <c r="AE489" s="44"/>
    </row>
    <row r="490" spans="9:31" ht="12.75">
      <c r="I490" s="44"/>
      <c r="AE490" s="44"/>
    </row>
    <row r="491" spans="9:31" ht="12.75">
      <c r="I491" s="44"/>
      <c r="AE491" s="44"/>
    </row>
    <row r="492" spans="9:31" ht="12.75">
      <c r="I492" s="44"/>
      <c r="AE492" s="44"/>
    </row>
    <row r="493" spans="9:31" ht="12.75">
      <c r="I493" s="44"/>
      <c r="AE493" s="44"/>
    </row>
    <row r="494" spans="9:31" ht="12.75">
      <c r="I494" s="44"/>
      <c r="AE494" s="44"/>
    </row>
    <row r="495" spans="9:31" ht="12.75">
      <c r="I495" s="44"/>
      <c r="AE495" s="44"/>
    </row>
    <row r="496" spans="9:31" ht="12.75">
      <c r="I496" s="44"/>
      <c r="AE496" s="44"/>
    </row>
    <row r="497" spans="9:31" ht="12.75">
      <c r="I497" s="44"/>
      <c r="AE497" s="44"/>
    </row>
    <row r="498" spans="9:31" ht="12.75">
      <c r="I498" s="44"/>
      <c r="AE498" s="44"/>
    </row>
    <row r="499" spans="9:31" ht="12.75">
      <c r="I499" s="44"/>
      <c r="AE499" s="44"/>
    </row>
    <row r="500" spans="9:31" ht="12.75">
      <c r="I500" s="44"/>
      <c r="AE500" s="44"/>
    </row>
    <row r="501" spans="9:31" ht="12.75">
      <c r="I501" s="44"/>
      <c r="AE501" s="44"/>
    </row>
    <row r="502" spans="9:31" ht="12.75">
      <c r="I502" s="44"/>
      <c r="AE502" s="44"/>
    </row>
    <row r="503" spans="9:31" ht="12.75">
      <c r="I503" s="44"/>
      <c r="AE503" s="44"/>
    </row>
    <row r="504" spans="9:31" ht="12.75">
      <c r="I504" s="44"/>
      <c r="AE504" s="44"/>
    </row>
    <row r="505" spans="9:31" ht="12.75">
      <c r="I505" s="44"/>
      <c r="AE505" s="44"/>
    </row>
    <row r="506" spans="9:31" ht="12.75">
      <c r="I506" s="44"/>
      <c r="AE506" s="44"/>
    </row>
    <row r="507" spans="9:31" ht="12.75">
      <c r="I507" s="44"/>
      <c r="AE507" s="44"/>
    </row>
    <row r="508" spans="9:31" ht="12.75">
      <c r="I508" s="44"/>
      <c r="AE508" s="44"/>
    </row>
    <row r="509" spans="9:31" ht="12.75">
      <c r="I509" s="44"/>
      <c r="AE509" s="44"/>
    </row>
    <row r="510" spans="9:31" ht="12.75">
      <c r="I510" s="44"/>
      <c r="AE510" s="44"/>
    </row>
    <row r="511" spans="9:31" ht="12.75">
      <c r="I511" s="44"/>
      <c r="AE511" s="44"/>
    </row>
    <row r="512" spans="9:31" ht="12.75">
      <c r="I512" s="44"/>
      <c r="AE512" s="44"/>
    </row>
    <row r="513" spans="9:31" ht="12.75">
      <c r="I513" s="44"/>
      <c r="AE513" s="44"/>
    </row>
    <row r="514" spans="9:31" ht="12.75">
      <c r="I514" s="44"/>
      <c r="AE514" s="44"/>
    </row>
    <row r="515" spans="9:31" ht="12.75">
      <c r="I515" s="44"/>
      <c r="AE515" s="44"/>
    </row>
    <row r="516" spans="9:31" ht="12.75">
      <c r="I516" s="44"/>
      <c r="AE516" s="44"/>
    </row>
    <row r="517" spans="9:31" ht="12.75">
      <c r="I517" s="44"/>
      <c r="AE517" s="44"/>
    </row>
    <row r="518" spans="9:31" ht="12.75">
      <c r="I518" s="44"/>
      <c r="AE518" s="44"/>
    </row>
    <row r="519" spans="9:31" ht="12.75">
      <c r="I519" s="44"/>
      <c r="AE519" s="44"/>
    </row>
    <row r="520" spans="9:31" ht="12.75">
      <c r="I520" s="44"/>
      <c r="AE520" s="44"/>
    </row>
    <row r="521" spans="9:31" ht="12.75">
      <c r="I521" s="44"/>
      <c r="AE521" s="44"/>
    </row>
  </sheetData>
  <sheetProtection/>
  <autoFilter ref="A4:DX226"/>
  <mergeCells count="2">
    <mergeCell ref="B1:D1"/>
    <mergeCell ref="DW3:DX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1"/>
  <sheetViews>
    <sheetView zoomScalePageLayoutView="0" workbookViewId="0" topLeftCell="A13">
      <selection activeCell="L27" sqref="L27"/>
    </sheetView>
  </sheetViews>
  <sheetFormatPr defaultColWidth="11.421875" defaultRowHeight="12.75"/>
  <cols>
    <col min="2" max="2" width="12.57421875" style="0" customWidth="1"/>
    <col min="3" max="3" width="14.421875" style="0" customWidth="1"/>
    <col min="4" max="4" width="23.421875" style="0" customWidth="1"/>
    <col min="5" max="11" width="9.7109375" style="0" customWidth="1"/>
    <col min="12" max="12" width="16.140625" style="0" customWidth="1"/>
  </cols>
  <sheetData>
    <row r="2" ht="12.75">
      <c r="B2" t="s">
        <v>298</v>
      </c>
    </row>
    <row r="4" ht="12.75">
      <c r="C4" t="s">
        <v>297</v>
      </c>
    </row>
    <row r="5" ht="12.75">
      <c r="C5" t="s">
        <v>299</v>
      </c>
    </row>
    <row r="7" ht="12.75">
      <c r="C7" t="s">
        <v>300</v>
      </c>
    </row>
    <row r="8" ht="12.75">
      <c r="C8" t="s">
        <v>285</v>
      </c>
    </row>
    <row r="9" ht="12.75">
      <c r="C9" t="s">
        <v>286</v>
      </c>
    </row>
    <row r="10" ht="12.75">
      <c r="C10" t="s">
        <v>287</v>
      </c>
    </row>
    <row r="13" ht="13.5" thickBot="1"/>
    <row r="14" spans="2:4" ht="25.5">
      <c r="B14" s="46" t="s">
        <v>282</v>
      </c>
      <c r="C14" s="47" t="s">
        <v>283</v>
      </c>
      <c r="D14" s="48" t="s">
        <v>284</v>
      </c>
    </row>
    <row r="15" spans="2:4" ht="13.5" thickBot="1">
      <c r="B15" s="49">
        <v>739000</v>
      </c>
      <c r="C15" s="50">
        <f>SUM(B15/6.56)</f>
        <v>112652.43902439025</v>
      </c>
      <c r="D15" s="51">
        <f>SUM(C15*1.176)</f>
        <v>132479.26829268291</v>
      </c>
    </row>
    <row r="16" spans="2:4" ht="12.75">
      <c r="B16" s="57"/>
      <c r="C16" s="57"/>
      <c r="D16" s="57"/>
    </row>
    <row r="17" spans="2:4" ht="12.75">
      <c r="B17" s="57"/>
      <c r="C17" s="57"/>
      <c r="D17" s="57"/>
    </row>
    <row r="18" spans="2:4" ht="12.75">
      <c r="B18" s="57"/>
      <c r="C18" s="57"/>
      <c r="D18" s="57"/>
    </row>
    <row r="19" spans="2:4" ht="12.75">
      <c r="B19" s="57"/>
      <c r="C19" s="57"/>
      <c r="D19" s="57"/>
    </row>
    <row r="20" ht="13.5" thickBot="1"/>
    <row r="21" spans="3:11" ht="27" customHeight="1" thickBot="1">
      <c r="C21" s="65"/>
      <c r="D21" s="82" t="s">
        <v>305</v>
      </c>
      <c r="E21" s="83" t="s">
        <v>244</v>
      </c>
      <c r="F21" s="84" t="s">
        <v>293</v>
      </c>
      <c r="G21" s="84" t="s">
        <v>294</v>
      </c>
      <c r="H21" s="84" t="s">
        <v>295</v>
      </c>
      <c r="I21" s="84" t="s">
        <v>296</v>
      </c>
      <c r="J21" s="84" t="s">
        <v>245</v>
      </c>
      <c r="K21" s="85" t="s">
        <v>312</v>
      </c>
    </row>
    <row r="22" spans="3:11" ht="12.75">
      <c r="C22" s="100" t="s">
        <v>308</v>
      </c>
      <c r="D22" s="78" t="s">
        <v>291</v>
      </c>
      <c r="E22" s="75">
        <v>5378</v>
      </c>
      <c r="F22" s="73">
        <v>53780</v>
      </c>
      <c r="G22" s="73">
        <v>101824</v>
      </c>
      <c r="H22" s="73">
        <v>162417</v>
      </c>
      <c r="I22" s="73">
        <v>159907</v>
      </c>
      <c r="J22" s="73">
        <v>2212170</v>
      </c>
      <c r="K22" s="74">
        <v>411</v>
      </c>
    </row>
    <row r="23" spans="3:11" ht="12.75">
      <c r="C23" s="98"/>
      <c r="D23" s="53" t="s">
        <v>288</v>
      </c>
      <c r="E23" s="76">
        <v>11114</v>
      </c>
      <c r="F23" s="55">
        <v>22587</v>
      </c>
      <c r="G23" s="55">
        <v>29220</v>
      </c>
      <c r="H23" s="55">
        <v>48402</v>
      </c>
      <c r="I23" s="55">
        <v>65791</v>
      </c>
      <c r="J23" s="55">
        <v>2151219</v>
      </c>
      <c r="K23" s="72">
        <v>193</v>
      </c>
    </row>
    <row r="24" spans="3:11" ht="12.75">
      <c r="C24" s="98"/>
      <c r="D24" s="53" t="s">
        <v>289</v>
      </c>
      <c r="E24" s="76">
        <v>10756</v>
      </c>
      <c r="F24" s="55">
        <v>22229</v>
      </c>
      <c r="G24" s="55">
        <v>51270</v>
      </c>
      <c r="H24" s="55">
        <v>79774</v>
      </c>
      <c r="I24" s="55">
        <v>82284</v>
      </c>
      <c r="J24" s="55">
        <v>613814</v>
      </c>
      <c r="K24" s="72">
        <v>57</v>
      </c>
    </row>
    <row r="25" spans="3:11" ht="12.75">
      <c r="C25" s="98" t="s">
        <v>309</v>
      </c>
      <c r="D25" s="53" t="s">
        <v>290</v>
      </c>
      <c r="E25" s="92" t="s">
        <v>311</v>
      </c>
      <c r="F25" s="93"/>
      <c r="G25" s="93"/>
      <c r="H25" s="93"/>
      <c r="I25" s="93"/>
      <c r="J25" s="93"/>
      <c r="K25" s="52">
        <v>85</v>
      </c>
    </row>
    <row r="26" spans="3:11" ht="12.75">
      <c r="C26" s="98"/>
      <c r="D26" s="53" t="s">
        <v>301</v>
      </c>
      <c r="E26" s="94">
        <v>758304</v>
      </c>
      <c r="F26" s="93"/>
      <c r="G26" s="93"/>
      <c r="H26" s="93"/>
      <c r="I26" s="93"/>
      <c r="J26" s="93"/>
      <c r="K26" s="52"/>
    </row>
    <row r="27" spans="3:11" ht="13.5" thickBot="1">
      <c r="C27" s="99"/>
      <c r="D27" s="70" t="s">
        <v>292</v>
      </c>
      <c r="E27" s="95" t="s">
        <v>302</v>
      </c>
      <c r="F27" s="96"/>
      <c r="G27" s="96"/>
      <c r="H27" s="96"/>
      <c r="I27" s="96"/>
      <c r="J27" s="96"/>
      <c r="K27" s="64">
        <v>10.3</v>
      </c>
    </row>
    <row r="28" ht="12.75">
      <c r="C28" t="s">
        <v>310</v>
      </c>
    </row>
    <row r="32" ht="13.5" thickBot="1"/>
    <row r="33" spans="3:12" ht="26.25" thickBot="1">
      <c r="C33" s="65"/>
      <c r="D33" s="82" t="s">
        <v>305</v>
      </c>
      <c r="E33" s="83" t="s">
        <v>244</v>
      </c>
      <c r="F33" s="84" t="s">
        <v>293</v>
      </c>
      <c r="G33" s="84" t="s">
        <v>294</v>
      </c>
      <c r="H33" s="84" t="s">
        <v>295</v>
      </c>
      <c r="I33" s="84" t="s">
        <v>296</v>
      </c>
      <c r="J33" s="84" t="s">
        <v>245</v>
      </c>
      <c r="K33" s="85" t="s">
        <v>312</v>
      </c>
      <c r="L33" s="67"/>
    </row>
    <row r="34" spans="3:12" ht="12.75">
      <c r="C34" s="100" t="s">
        <v>304</v>
      </c>
      <c r="D34" s="78" t="s">
        <v>291</v>
      </c>
      <c r="E34" s="75">
        <v>10935</v>
      </c>
      <c r="F34" s="73">
        <v>62923</v>
      </c>
      <c r="G34" s="73">
        <v>93578</v>
      </c>
      <c r="H34" s="73">
        <v>114373</v>
      </c>
      <c r="I34" s="73">
        <v>135347</v>
      </c>
      <c r="J34" s="73">
        <v>430243</v>
      </c>
      <c r="K34" s="80">
        <v>39</v>
      </c>
      <c r="L34" s="68"/>
    </row>
    <row r="35" spans="3:12" ht="12.75">
      <c r="C35" s="98"/>
      <c r="D35" s="53" t="s">
        <v>288</v>
      </c>
      <c r="E35" s="76">
        <v>11473</v>
      </c>
      <c r="F35" s="55">
        <v>42128</v>
      </c>
      <c r="G35" s="55">
        <v>59875</v>
      </c>
      <c r="H35" s="55">
        <v>73141</v>
      </c>
      <c r="I35" s="55">
        <v>97880</v>
      </c>
      <c r="J35" s="55">
        <v>218707</v>
      </c>
      <c r="K35" s="81">
        <v>19</v>
      </c>
      <c r="L35" s="68"/>
    </row>
    <row r="36" spans="3:12" ht="12.75">
      <c r="C36" s="98"/>
      <c r="D36" s="53" t="s">
        <v>289</v>
      </c>
      <c r="E36" s="76">
        <v>13086</v>
      </c>
      <c r="F36" s="55">
        <v>32626</v>
      </c>
      <c r="G36" s="55">
        <v>56290</v>
      </c>
      <c r="H36" s="55">
        <v>56648</v>
      </c>
      <c r="I36" s="55">
        <v>72245</v>
      </c>
      <c r="J36" s="55">
        <v>170484</v>
      </c>
      <c r="K36" s="81">
        <v>13</v>
      </c>
      <c r="L36" s="68"/>
    </row>
    <row r="37" spans="3:11" ht="13.5" thickBot="1">
      <c r="C37" s="99"/>
      <c r="D37" s="70" t="s">
        <v>307</v>
      </c>
      <c r="E37" s="77"/>
      <c r="F37" s="54"/>
      <c r="G37" s="63">
        <v>250975</v>
      </c>
      <c r="H37" s="63">
        <v>188231</v>
      </c>
      <c r="I37" s="54"/>
      <c r="J37" s="54"/>
      <c r="K37" s="70"/>
    </row>
    <row r="38" spans="3:7" ht="14.25">
      <c r="C38" t="s">
        <v>303</v>
      </c>
      <c r="G38" t="s">
        <v>306</v>
      </c>
    </row>
    <row r="45" ht="13.5" thickBot="1"/>
    <row r="46" spans="3:9" ht="26.25" thickBot="1">
      <c r="C46" s="65"/>
      <c r="D46" s="82" t="s">
        <v>305</v>
      </c>
      <c r="E46" s="83" t="s">
        <v>293</v>
      </c>
      <c r="F46" s="84" t="s">
        <v>294</v>
      </c>
      <c r="G46" s="84" t="s">
        <v>295</v>
      </c>
      <c r="H46" s="86" t="s">
        <v>296</v>
      </c>
      <c r="I46" s="87" t="s">
        <v>312</v>
      </c>
    </row>
    <row r="47" spans="3:10" ht="12.75">
      <c r="C47" s="97" t="s">
        <v>304</v>
      </c>
      <c r="D47" s="71" t="s">
        <v>291</v>
      </c>
      <c r="E47" s="79">
        <v>69735</v>
      </c>
      <c r="F47" s="61">
        <v>96804</v>
      </c>
      <c r="G47" s="61">
        <v>117779</v>
      </c>
      <c r="H47" s="62">
        <v>132479</v>
      </c>
      <c r="I47" s="66">
        <v>1.9</v>
      </c>
      <c r="J47" s="69"/>
    </row>
    <row r="48" spans="3:10" ht="12.75">
      <c r="C48" s="98"/>
      <c r="D48" s="53" t="s">
        <v>288</v>
      </c>
      <c r="E48" s="76">
        <v>42128</v>
      </c>
      <c r="F48" s="55">
        <v>50914</v>
      </c>
      <c r="G48" s="55">
        <v>73141</v>
      </c>
      <c r="H48" s="56">
        <v>97880</v>
      </c>
      <c r="I48" s="59">
        <v>2.3</v>
      </c>
      <c r="J48" s="69"/>
    </row>
    <row r="49" spans="3:10" ht="12.75">
      <c r="C49" s="98"/>
      <c r="D49" s="53" t="s">
        <v>289</v>
      </c>
      <c r="E49" s="76">
        <v>32626</v>
      </c>
      <c r="F49" s="55">
        <v>47865</v>
      </c>
      <c r="G49" s="55">
        <v>56648</v>
      </c>
      <c r="H49" s="56">
        <v>61432</v>
      </c>
      <c r="I49" s="59">
        <v>1.9</v>
      </c>
      <c r="J49" s="69"/>
    </row>
    <row r="50" spans="3:10" ht="13.5" thickBot="1">
      <c r="C50" s="99"/>
      <c r="D50" s="70" t="s">
        <v>307</v>
      </c>
      <c r="E50" s="77"/>
      <c r="F50" s="63">
        <v>250975</v>
      </c>
      <c r="G50" s="63">
        <v>188231</v>
      </c>
      <c r="H50" s="64"/>
      <c r="I50" s="60"/>
      <c r="J50" s="58"/>
    </row>
    <row r="51" ht="14.25">
      <c r="C51" t="s">
        <v>303</v>
      </c>
    </row>
  </sheetData>
  <sheetProtection/>
  <mergeCells count="7">
    <mergeCell ref="C22:C24"/>
    <mergeCell ref="E25:J25"/>
    <mergeCell ref="E26:J26"/>
    <mergeCell ref="E27:J27"/>
    <mergeCell ref="C47:C50"/>
    <mergeCell ref="C34:C37"/>
    <mergeCell ref="C25:C27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onema</dc:creator>
  <cp:keywords/>
  <dc:description/>
  <cp:lastModifiedBy>michel.bramard</cp:lastModifiedBy>
  <dcterms:created xsi:type="dcterms:W3CDTF">2009-04-22T15:13:33Z</dcterms:created>
  <dcterms:modified xsi:type="dcterms:W3CDTF">2014-11-24T11:01:20Z</dcterms:modified>
  <cp:category/>
  <cp:version/>
  <cp:contentType/>
  <cp:contentStatus/>
</cp:coreProperties>
</file>